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C:\Users\anna\OneDrive - Boy Scouts of America\Recharter\2022 recharter\"/>
    </mc:Choice>
  </mc:AlternateContent>
  <xr:revisionPtr revIDLastSave="0" documentId="8_{B96F92AC-02E9-413C-8698-3EB0800B1657}" xr6:coauthVersionLast="47" xr6:coauthVersionMax="47" xr10:uidLastSave="{00000000-0000-0000-0000-000000000000}"/>
  <bookViews>
    <workbookView xWindow="-21600" yWindow="2205" windowWidth="21600" windowHeight="11385" xr2:uid="{00000000-000D-0000-FFFF-FFFF00000000}"/>
  </bookViews>
  <sheets>
    <sheet name="Setup &amp; Instructions" sheetId="2" r:id="rId1"/>
    <sheet name="Data Entry" sheetId="1" r:id="rId2"/>
    <sheet name="Scorecard" sheetId="4" r:id="rId3"/>
  </sheets>
  <definedNames>
    <definedName name="adds">'Data Entry'!$L$24</definedName>
    <definedName name="beascout_flag">'Data Entry'!$N$19</definedName>
    <definedName name="bronze_met">'Data Entry'!$N$20</definedName>
    <definedName name="building_gold_score">'Data Entry'!$J$18</definedName>
    <definedName name="building_silver_score">'Data Entry'!$I$18</definedName>
    <definedName name="DistrictName">'Setup &amp; Instructions'!$C$7</definedName>
    <definedName name="gain">'Data Entry'!$L$26</definedName>
    <definedName name="loses">'Data Entry'!$L$22</definedName>
    <definedName name="mem_gold_score">'Data Entry'!$J$18</definedName>
    <definedName name="num_scouts">'Data Entry'!$D$29</definedName>
    <definedName name="_xlnm.Print_Titles" localSheetId="1">'Data Entry'!$1:$4</definedName>
    <definedName name="recruitment_event">'Data Entry'!$D$19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F35" i="1" s="1"/>
  <c r="C29" i="1" l="1"/>
  <c r="C20" i="1" l="1"/>
  <c r="L26" i="1"/>
  <c r="E27" i="1"/>
  <c r="E24" i="1"/>
  <c r="C28" i="1" l="1"/>
  <c r="C27" i="1" l="1"/>
  <c r="C24" i="1"/>
  <c r="C33" i="1"/>
  <c r="C34" i="1"/>
  <c r="F33" i="1" l="1"/>
  <c r="F37" i="1" s="1"/>
  <c r="F46" i="1"/>
  <c r="A1" i="1"/>
  <c r="N20" i="1"/>
  <c r="L24" i="1"/>
  <c r="L22" i="1"/>
  <c r="K24" i="1"/>
  <c r="K96" i="1"/>
  <c r="J92" i="1" s="1"/>
  <c r="K18" i="4" s="1"/>
  <c r="F42" i="1"/>
  <c r="F66" i="1"/>
  <c r="F67" i="1" s="1"/>
  <c r="A1" i="4"/>
  <c r="A2" i="1"/>
  <c r="F106" i="1"/>
  <c r="F108" i="1" s="1"/>
  <c r="K104" i="1" s="1"/>
  <c r="F89" i="1"/>
  <c r="K81" i="1" s="1"/>
  <c r="H77" i="1" s="1"/>
  <c r="I16" i="4" s="1"/>
  <c r="F75" i="1"/>
  <c r="K73" i="1" s="1"/>
  <c r="F60" i="1"/>
  <c r="K57" i="1" s="1"/>
  <c r="F15" i="1"/>
  <c r="K10" i="1" s="1"/>
  <c r="F30" i="1" l="1"/>
  <c r="K22" i="1" s="1"/>
  <c r="J18" i="1" s="1"/>
  <c r="K8" i="4" s="1"/>
  <c r="K43" i="1"/>
  <c r="H39" i="1" s="1"/>
  <c r="I10" i="4" s="1"/>
  <c r="I92" i="1"/>
  <c r="J18" i="4" s="1"/>
  <c r="I54" i="1"/>
  <c r="J13" i="4" s="1"/>
  <c r="H54" i="1"/>
  <c r="I13" i="4" s="1"/>
  <c r="K66" i="1"/>
  <c r="H62" i="1" s="1"/>
  <c r="I14" i="4" s="1"/>
  <c r="F52" i="1"/>
  <c r="K52" i="1" s="1"/>
  <c r="J49" i="1" s="1"/>
  <c r="K12" i="4" s="1"/>
  <c r="J77" i="1"/>
  <c r="K16" i="4" s="1"/>
  <c r="J54" i="1"/>
  <c r="K13" i="4" s="1"/>
  <c r="J69" i="1"/>
  <c r="K15" i="4" s="1"/>
  <c r="I69" i="1"/>
  <c r="J15" i="4" s="1"/>
  <c r="H69" i="1"/>
  <c r="I15" i="4" s="1"/>
  <c r="I6" i="1"/>
  <c r="J6" i="1"/>
  <c r="H6" i="1"/>
  <c r="H100" i="1"/>
  <c r="I19" i="4" s="1"/>
  <c r="J100" i="1"/>
  <c r="K19" i="4" s="1"/>
  <c r="I100" i="1"/>
  <c r="J19" i="4" s="1"/>
  <c r="I77" i="1"/>
  <c r="J16" i="4" s="1"/>
  <c r="H92" i="1"/>
  <c r="I18" i="4" s="1"/>
  <c r="I62" i="1" l="1"/>
  <c r="J14" i="4" s="1"/>
  <c r="J62" i="1"/>
  <c r="K14" i="4" s="1"/>
  <c r="K36" i="1"/>
  <c r="H32" i="1" s="1"/>
  <c r="I9" i="4" s="1"/>
  <c r="I39" i="1"/>
  <c r="J10" i="4" s="1"/>
  <c r="J39" i="1"/>
  <c r="K10" i="4" s="1"/>
  <c r="I49" i="1"/>
  <c r="J12" i="4" s="1"/>
  <c r="I18" i="1"/>
  <c r="J6" i="4"/>
  <c r="I6" i="4"/>
  <c r="K6" i="4"/>
  <c r="I32" i="1" l="1"/>
  <c r="J9" i="4" s="1"/>
  <c r="J32" i="1"/>
  <c r="J113" i="1" s="1"/>
  <c r="H49" i="1"/>
  <c r="I12" i="4" s="1"/>
  <c r="H18" i="1"/>
  <c r="I8" i="4" s="1"/>
  <c r="I113" i="1"/>
  <c r="J8" i="4"/>
  <c r="J111" i="1" l="1"/>
  <c r="I111" i="1"/>
  <c r="K9" i="4"/>
  <c r="H113" i="1"/>
  <c r="J114" i="1" s="1"/>
  <c r="H23" i="4" s="1"/>
  <c r="H111" i="1"/>
  <c r="J112" i="1" l="1"/>
  <c r="H21" i="4" s="1"/>
  <c r="D112" i="1" l="1"/>
  <c r="A22" i="4" s="1"/>
  <c r="A113" i="1" l="1"/>
  <c r="A21" i="4"/>
  <c r="A23" i="4"/>
  <c r="A112" i="1"/>
  <c r="A1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Rand</author>
    <author>Rick Hillenbrand</author>
  </authors>
  <commentList>
    <comment ref="F15" authorId="0" shapeId="0" xr:uid="{00000000-0006-0000-0100-000001000000}">
      <text>
        <r>
          <rPr>
            <sz val="8"/>
            <color indexed="81"/>
            <rFont val="Tahoma"/>
            <family val="2"/>
          </rPr>
          <t xml:space="preserve">Counts number of cells with committee meeting dates entered.
</t>
        </r>
      </text>
    </comment>
    <comment ref="D25" authorId="1" shapeId="0" xr:uid="{166292F8-752C-4335-B721-4C7005105CA3}">
      <text>
        <r>
          <rPr>
            <sz val="8"/>
            <color indexed="81"/>
            <rFont val="Tahoma"/>
            <family val="2"/>
          </rPr>
          <t>Include AoLs who do not join a troop.</t>
        </r>
        <r>
          <rPr>
            <sz val="9"/>
            <color indexed="81"/>
            <rFont val="Tahoma"/>
            <family val="2"/>
          </rPr>
          <t xml:space="preserve">
</t>
        </r>
      </text>
    </comment>
    <comment ref="F28" authorId="1" shapeId="0" xr:uid="{81A77CDA-B583-4767-B5D9-0EE490FD50B0}">
      <text>
        <r>
          <rPr>
            <sz val="8"/>
            <color indexed="81"/>
            <rFont val="Tahoma"/>
            <family val="2"/>
          </rPr>
          <t>Note: This value may be different than on your recharter package depending on how you handled AoLs leaving the unit.
=A-B+E or,
=A-B-C+E+F</t>
        </r>
      </text>
    </comment>
    <comment ref="F30" authorId="0" shapeId="0" xr:uid="{00000000-0006-0000-0100-000004000000}">
      <text>
        <r>
          <rPr>
            <sz val="8"/>
            <color indexed="81"/>
            <rFont val="Tahoma"/>
            <family val="2"/>
          </rPr>
          <t>=(H/A)-1</t>
        </r>
      </text>
    </comment>
    <comment ref="F35" authorId="1" shapeId="0" xr:uid="{7ADB0304-A9FA-4D21-B889-32DFE8CF10EB}">
      <text>
        <r>
          <rPr>
            <sz val="8"/>
            <color indexed="81"/>
            <rFont val="Tahoma"/>
            <family val="2"/>
          </rPr>
          <t>=G-B-D</t>
        </r>
      </text>
    </comment>
    <comment ref="F37" authorId="0" shapeId="0" xr:uid="{00000000-0006-0000-0100-000006000000}">
      <text>
        <r>
          <rPr>
            <sz val="8"/>
            <color indexed="81"/>
            <rFont val="Tahoma"/>
            <family val="2"/>
          </rPr>
          <t>Number of youth reregistering divided by# eligible. (Applications submitted with recharter will be subracted here)
=(H-J)/K
(Not to exceed 100%)</t>
        </r>
      </text>
    </comment>
    <comment ref="F42" authorId="0" shapeId="0" xr:uid="{00000000-0006-0000-0100-000007000000}">
      <text>
        <r>
          <rPr>
            <sz val="8"/>
            <color indexed="81"/>
            <rFont val="Tahoma"/>
            <family val="2"/>
          </rPr>
          <t>Number completing "Scouting Adventure" divided by number of second year Webelos.</t>
        </r>
      </text>
    </comment>
    <comment ref="F46" authorId="0" shapeId="0" xr:uid="{00000000-0006-0000-0100-000009000000}">
      <text>
        <r>
          <rPr>
            <sz val="8"/>
            <color indexed="81"/>
            <rFont val="Tahoma"/>
            <family val="2"/>
          </rPr>
          <t>Webelos joining troops divided by number of second year Webelos.</t>
        </r>
      </text>
    </comment>
    <comment ref="F52" authorId="0" shapeId="0" xr:uid="{00000000-0006-0000-0100-00000B000000}">
      <text>
        <r>
          <rPr>
            <sz val="8"/>
            <color indexed="81"/>
            <rFont val="Tahoma"/>
            <family val="2"/>
          </rPr>
          <t>Count of Cubs advancing divided by current membership.</t>
        </r>
      </text>
    </comment>
    <comment ref="F60" authorId="0" shapeId="0" xr:uid="{00000000-0006-0000-0100-00000C000000}">
      <text>
        <r>
          <rPr>
            <sz val="8"/>
            <color indexed="81"/>
            <rFont val="Tahoma"/>
            <family val="2"/>
          </rPr>
          <t>Counts number of cells with outdoor activity dates entered.</t>
        </r>
      </text>
    </comment>
    <comment ref="F66" authorId="0" shapeId="0" xr:uid="{00000000-0006-0000-0100-00000D000000}">
      <text>
        <r>
          <rPr>
            <sz val="8"/>
            <color indexed="81"/>
            <rFont val="Tahoma"/>
            <family val="2"/>
          </rPr>
          <t>Number of Cubs camping divided by number registered on June 30.</t>
        </r>
      </text>
    </comment>
    <comment ref="F67" authorId="0" shapeId="0" xr:uid="{00000000-0006-0000-0100-00000E000000}">
      <text>
        <r>
          <rPr>
            <sz val="8"/>
            <color indexed="81"/>
            <rFont val="Tahoma"/>
            <family val="2"/>
          </rPr>
          <t>Current year camping rate less prior year camping rate.</t>
        </r>
      </text>
    </comment>
    <comment ref="F75" authorId="0" shapeId="0" xr:uid="{00000000-0006-0000-0100-00000F000000}">
      <text>
        <r>
          <rPr>
            <sz val="8"/>
            <color indexed="81"/>
            <rFont val="Tahoma"/>
            <family val="2"/>
          </rPr>
          <t>Counts number of cells with service project dates entered.</t>
        </r>
      </text>
    </comment>
    <comment ref="F89" authorId="0" shapeId="0" xr:uid="{00000000-0006-0000-0100-000010000000}">
      <text>
        <r>
          <rPr>
            <sz val="8"/>
            <color indexed="81"/>
            <rFont val="Tahoma"/>
            <family val="2"/>
          </rPr>
          <t>Counts number of cells with pack meeting dates entered.</t>
        </r>
      </text>
    </comment>
    <comment ref="F106" authorId="0" shapeId="0" xr:uid="{00000000-0006-0000-0100-000011000000}">
      <text>
        <r>
          <rPr>
            <sz val="8"/>
            <color indexed="81"/>
            <rFont val="Tahoma"/>
            <family val="2"/>
          </rPr>
          <t>Same value as Cell D96.</t>
        </r>
      </text>
    </comment>
    <comment ref="F108" authorId="0" shapeId="0" xr:uid="{00000000-0006-0000-0100-000012000000}">
      <text>
        <r>
          <rPr>
            <sz val="8"/>
            <color indexed="81"/>
            <rFont val="Tahoma"/>
            <family val="2"/>
          </rPr>
          <t>Number of committee members completing training divided by total number of committee members.</t>
        </r>
      </text>
    </comment>
  </commentList>
</comments>
</file>

<file path=xl/sharedStrings.xml><?xml version="1.0" encoding="utf-8"?>
<sst xmlns="http://schemas.openxmlformats.org/spreadsheetml/2006/main" count="221" uniqueCount="200">
  <si>
    <t>Objective</t>
  </si>
  <si>
    <t>Bronze Points</t>
  </si>
  <si>
    <t>Silver Points</t>
  </si>
  <si>
    <t>Gold Points</t>
  </si>
  <si>
    <t>Parameter</t>
  </si>
  <si>
    <t>Calculated Values</t>
  </si>
  <si>
    <t>User
Input</t>
  </si>
  <si>
    <r>
      <t xml:space="preserve"> </t>
    </r>
    <r>
      <rPr>
        <i/>
        <sz val="10"/>
        <color indexed="8"/>
        <rFont val="Calibri"/>
        <family val="2"/>
      </rPr>
      <t>Date:</t>
    </r>
    <r>
      <rPr>
        <sz val="10"/>
        <color indexed="8"/>
        <rFont val="Calibri"/>
        <family val="2"/>
      </rPr>
      <t xml:space="preserve"> Pack committee adopted annual program plan &amp; budget</t>
    </r>
  </si>
  <si>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</si>
  <si>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</si>
  <si>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r>
      <rPr>
        <sz val="11"/>
        <color indexed="8"/>
        <rFont val="Calibri"/>
        <family val="2"/>
      </rPr>
      <t/>
    </r>
  </si>
  <si>
    <r>
      <rPr>
        <i/>
        <sz val="10"/>
        <color indexed="8"/>
        <rFont val="Calibri"/>
        <family val="2"/>
      </rPr>
      <t xml:space="preserve">    Date:</t>
    </r>
    <r>
      <rPr>
        <sz val="10"/>
        <color indexed="8"/>
        <rFont val="Calibri"/>
        <family val="2"/>
      </rPr>
      <t xml:space="preserve"> Committee meeting #3</t>
    </r>
    <r>
      <rPr>
        <sz val="11"/>
        <color indexed="8"/>
        <rFont val="Calibri"/>
        <family val="2"/>
      </rPr>
      <t/>
    </r>
  </si>
  <si>
    <r>
      <rPr>
        <i/>
        <sz val="10"/>
        <color indexed="8"/>
        <rFont val="Calibri"/>
        <family val="2"/>
      </rPr>
      <t xml:space="preserve">    Date:</t>
    </r>
    <r>
      <rPr>
        <sz val="10"/>
        <color indexed="8"/>
        <rFont val="Calibri"/>
        <family val="2"/>
      </rPr>
      <t xml:space="preserve"> Committee meeting #4</t>
    </r>
    <r>
      <rPr>
        <sz val="11"/>
        <color indexed="8"/>
        <rFont val="Calibri"/>
        <family val="2"/>
      </rPr>
      <t/>
    </r>
  </si>
  <si>
    <r>
      <rPr>
        <i/>
        <sz val="10"/>
        <color indexed="8"/>
        <rFont val="Calibri"/>
        <family val="2"/>
      </rPr>
      <t xml:space="preserve">    Date:</t>
    </r>
    <r>
      <rPr>
        <sz val="10"/>
        <color indexed="8"/>
        <rFont val="Calibri"/>
        <family val="2"/>
      </rPr>
      <t xml:space="preserve"> Committee meeting #5</t>
    </r>
    <r>
      <rPr>
        <sz val="11"/>
        <color indexed="8"/>
        <rFont val="Calibri"/>
        <family val="2"/>
      </rPr>
      <t/>
    </r>
  </si>
  <si>
    <r>
      <rPr>
        <i/>
        <sz val="10"/>
        <color indexed="8"/>
        <rFont val="Calibri"/>
        <family val="2"/>
      </rPr>
      <t xml:space="preserve">    Date:</t>
    </r>
    <r>
      <rPr>
        <sz val="10"/>
        <color indexed="8"/>
        <rFont val="Calibri"/>
        <family val="2"/>
      </rPr>
      <t xml:space="preserve"> Committee meeting #6</t>
    </r>
    <r>
      <rPr>
        <sz val="11"/>
        <color indexed="8"/>
        <rFont val="Calibri"/>
        <family val="2"/>
      </rPr>
      <t/>
    </r>
  </si>
  <si>
    <r>
      <rPr>
        <i/>
        <sz val="10"/>
        <color indexed="8"/>
        <rFont val="Calibri"/>
        <family val="2"/>
      </rPr>
      <t xml:space="preserve"> Count: </t>
    </r>
    <r>
      <rPr>
        <sz val="10"/>
        <color indexed="8"/>
        <rFont val="Calibri"/>
        <family val="2"/>
      </rPr>
      <t>Youth eligible to reregister</t>
    </r>
  </si>
  <si>
    <r>
      <rPr>
        <b/>
        <sz val="10"/>
        <color indexed="8"/>
        <rFont val="Calibri"/>
        <family val="2"/>
      </rPr>
      <t>Webelos-to-Scout transition:</t>
    </r>
    <r>
      <rPr>
        <sz val="10"/>
        <color indexed="8"/>
        <rFont val="Calibri"/>
        <family val="2"/>
      </rPr>
      <t xml:space="preserve">  Have an effective plan to graduate Webelos Scouts into Boy Scout troop(s).</t>
    </r>
  </si>
  <si>
    <r>
      <t xml:space="preserve"> </t>
    </r>
    <r>
      <rPr>
        <i/>
        <sz val="10"/>
        <color indexed="8"/>
        <rFont val="Calibri"/>
        <family val="2"/>
      </rPr>
      <t>Count:</t>
    </r>
    <r>
      <rPr>
        <sz val="10"/>
        <color indexed="8"/>
        <rFont val="Calibri"/>
        <family val="2"/>
      </rPr>
      <t xml:space="preserve"> Number of second year Webelos at start of year</t>
    </r>
  </si>
  <si>
    <t xml:space="preserve">    Count: Number completing "Scouting Adventure"</t>
  </si>
  <si>
    <r>
      <t xml:space="preserve"> Percent: </t>
    </r>
    <r>
      <rPr>
        <sz val="10"/>
        <color indexed="8"/>
        <rFont val="Calibri"/>
        <family val="2"/>
      </rPr>
      <t>Completion rate</t>
    </r>
  </si>
  <si>
    <r>
      <t xml:space="preserve"> Percent: </t>
    </r>
    <r>
      <rPr>
        <sz val="10"/>
        <color indexed="8"/>
        <rFont val="Calibri"/>
        <family val="2"/>
      </rPr>
      <t>Webelos graduation rate</t>
    </r>
  </si>
  <si>
    <r>
      <rPr>
        <b/>
        <sz val="10"/>
        <color indexed="8"/>
        <rFont val="Calibri"/>
        <family val="2"/>
      </rPr>
      <t xml:space="preserve">Advancement:  </t>
    </r>
    <r>
      <rPr>
        <sz val="10"/>
        <color indexed="8"/>
        <rFont val="Calibri"/>
        <family val="2"/>
      </rPr>
      <t>Achieve a high percentage of Cub Scouts earning ranks.</t>
    </r>
  </si>
  <si>
    <r>
      <rPr>
        <i/>
        <sz val="10"/>
        <color indexed="8"/>
        <rFont val="Calibri"/>
        <family val="2"/>
      </rPr>
      <t xml:space="preserve">    Date:</t>
    </r>
    <r>
      <rPr>
        <sz val="10"/>
        <color indexed="8"/>
        <rFont val="Calibri"/>
        <family val="2"/>
      </rPr>
      <t xml:space="preserve"> Outdoor activity #1</t>
    </r>
  </si>
  <si>
    <r>
      <rPr>
        <i/>
        <sz val="10"/>
        <color indexed="8"/>
        <rFont val="Calibri"/>
        <family val="2"/>
      </rPr>
      <t xml:space="preserve">    Date:</t>
    </r>
    <r>
      <rPr>
        <sz val="10"/>
        <color indexed="8"/>
        <rFont val="Calibri"/>
        <family val="2"/>
      </rPr>
      <t xml:space="preserve"> Outdoor activity #2</t>
    </r>
    <r>
      <rPr>
        <sz val="11"/>
        <color indexed="8"/>
        <rFont val="Calibri"/>
        <family val="2"/>
      </rPr>
      <t/>
    </r>
  </si>
  <si>
    <r>
      <rPr>
        <i/>
        <sz val="10"/>
        <color indexed="8"/>
        <rFont val="Calibri"/>
        <family val="2"/>
      </rPr>
      <t xml:space="preserve">    Date:</t>
    </r>
    <r>
      <rPr>
        <sz val="10"/>
        <color indexed="8"/>
        <rFont val="Calibri"/>
        <family val="2"/>
      </rPr>
      <t xml:space="preserve"> Outdoor activity #3</t>
    </r>
    <r>
      <rPr>
        <sz val="11"/>
        <color indexed="8"/>
        <rFont val="Calibri"/>
        <family val="2"/>
      </rPr>
      <t/>
    </r>
  </si>
  <si>
    <r>
      <rPr>
        <i/>
        <sz val="10"/>
        <color indexed="8"/>
        <rFont val="Calibri"/>
        <family val="2"/>
      </rPr>
      <t xml:space="preserve">    Date:</t>
    </r>
    <r>
      <rPr>
        <sz val="10"/>
        <color indexed="8"/>
        <rFont val="Calibri"/>
        <family val="2"/>
      </rPr>
      <t xml:space="preserve"> Outdoor activity #4</t>
    </r>
    <r>
      <rPr>
        <sz val="11"/>
        <color indexed="8"/>
        <rFont val="Calibri"/>
        <family val="2"/>
      </rPr>
      <t/>
    </r>
  </si>
  <si>
    <r>
      <rPr>
        <i/>
        <sz val="10"/>
        <color indexed="8"/>
        <rFont val="Calibri"/>
        <family val="2"/>
      </rPr>
      <t xml:space="preserve">    Date:</t>
    </r>
    <r>
      <rPr>
        <sz val="10"/>
        <color indexed="8"/>
        <rFont val="Calibri"/>
        <family val="2"/>
      </rPr>
      <t xml:space="preserve"> Outdoor activity #5</t>
    </r>
    <r>
      <rPr>
        <sz val="11"/>
        <color indexed="8"/>
        <rFont val="Calibri"/>
        <family val="2"/>
      </rPr>
      <t/>
    </r>
  </si>
  <si>
    <r>
      <t xml:space="preserve"> </t>
    </r>
    <r>
      <rPr>
        <i/>
        <sz val="10"/>
        <color indexed="8"/>
        <rFont val="Calibri"/>
        <family val="2"/>
      </rPr>
      <t>Count:</t>
    </r>
    <r>
      <rPr>
        <sz val="10"/>
        <color indexed="8"/>
        <rFont val="Calibri"/>
        <family val="2"/>
      </rPr>
      <t xml:space="preserve"> Total number of outdoor activities</t>
    </r>
  </si>
  <si>
    <r>
      <rPr>
        <i/>
        <sz val="10"/>
        <color indexed="8"/>
        <rFont val="Calibri"/>
        <family val="2"/>
      </rPr>
      <t xml:space="preserve"> Percent:</t>
    </r>
    <r>
      <rPr>
        <sz val="10"/>
        <color indexed="8"/>
        <rFont val="Calibri"/>
        <family val="2"/>
      </rPr>
      <t xml:space="preserve"> Camping rate prior year</t>
    </r>
  </si>
  <si>
    <r>
      <rPr>
        <i/>
        <sz val="10"/>
        <color indexed="8"/>
        <rFont val="Calibri"/>
        <family val="2"/>
      </rPr>
      <t xml:space="preserve"> Count:</t>
    </r>
    <r>
      <rPr>
        <sz val="10"/>
        <color indexed="8"/>
        <rFont val="Calibri"/>
        <family val="2"/>
      </rPr>
      <t xml:space="preserve"> Number of Cub Scouts attending any camp</t>
    </r>
  </si>
  <si>
    <r>
      <rPr>
        <i/>
        <sz val="10"/>
        <color indexed="8"/>
        <rFont val="Calibri"/>
        <family val="2"/>
      </rPr>
      <t xml:space="preserve"> Percent:</t>
    </r>
    <r>
      <rPr>
        <sz val="10"/>
        <color indexed="8"/>
        <rFont val="Calibri"/>
        <family val="2"/>
      </rPr>
      <t xml:space="preserve"> Camping rate</t>
    </r>
  </si>
  <si>
    <r>
      <t xml:space="preserve"> Percentage: </t>
    </r>
    <r>
      <rPr>
        <sz val="10"/>
        <color indexed="8"/>
        <rFont val="Calibri"/>
        <family val="2"/>
      </rPr>
      <t>Camping rate change from prior year</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</si>
  <si>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</si>
  <si>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r>
      <rPr>
        <sz val="11"/>
        <color indexed="8"/>
        <rFont val="Calibri"/>
        <family val="2"/>
      </rPr>
      <t/>
    </r>
  </si>
  <si>
    <r>
      <rPr>
        <i/>
        <sz val="10"/>
        <color indexed="8"/>
        <rFont val="Calibri"/>
        <family val="2"/>
      </rPr>
      <t xml:space="preserve">    Date: </t>
    </r>
    <r>
      <rPr>
        <sz val="10"/>
        <color indexed="8"/>
        <rFont val="Calibri"/>
        <family val="2"/>
      </rPr>
      <t>Service project #3</t>
    </r>
    <r>
      <rPr>
        <sz val="11"/>
        <color indexed="8"/>
        <rFont val="Calibri"/>
        <family val="2"/>
      </rPr>
      <t/>
    </r>
  </si>
  <si>
    <r>
      <t xml:space="preserve"> </t>
    </r>
    <r>
      <rPr>
        <i/>
        <sz val="10"/>
        <color indexed="8"/>
        <rFont val="Calibri"/>
        <family val="2"/>
      </rPr>
      <t>Count:</t>
    </r>
    <r>
      <rPr>
        <sz val="10"/>
        <color indexed="8"/>
        <rFont val="Calibri"/>
        <family val="2"/>
      </rPr>
      <t xml:space="preserve"> Total number of service projects</t>
    </r>
  </si>
  <si>
    <r>
      <t xml:space="preserve"> </t>
    </r>
    <r>
      <rPr>
        <i/>
        <sz val="10"/>
        <color indexed="8"/>
        <rFont val="Calibri"/>
        <family val="2"/>
      </rPr>
      <t>Yes/No:</t>
    </r>
    <r>
      <rPr>
        <sz val="10"/>
        <color indexed="8"/>
        <rFont val="Calibri"/>
        <family val="2"/>
      </rPr>
      <t xml:space="preserve"> At least one project is conservation-oriented</t>
    </r>
  </si>
  <si>
    <r>
      <t xml:space="preserve"> </t>
    </r>
    <r>
      <rPr>
        <i/>
        <sz val="10"/>
        <color indexed="8"/>
        <rFont val="Calibri"/>
        <family val="2"/>
      </rPr>
      <t>Yes/No:</t>
    </r>
    <r>
      <rPr>
        <sz val="10"/>
        <color indexed="8"/>
        <rFont val="Calibri"/>
        <family val="2"/>
      </rPr>
      <t xml:space="preserve"> Den &amp; pack meetings have started by October 31</t>
    </r>
  </si>
  <si>
    <r>
      <rPr>
        <i/>
        <sz val="10"/>
        <color indexed="8"/>
        <rFont val="Calibri"/>
        <family val="2"/>
      </rPr>
      <t xml:space="preserve">    Date:</t>
    </r>
    <r>
      <rPr>
        <sz val="10"/>
        <color indexed="8"/>
        <rFont val="Calibri"/>
        <family val="2"/>
      </rPr>
      <t xml:space="preserve"> Pack meeting #1</t>
    </r>
  </si>
  <si>
    <r>
      <rPr>
        <i/>
        <sz val="10"/>
        <color indexed="8"/>
        <rFont val="Calibri"/>
        <family val="2"/>
      </rPr>
      <t xml:space="preserve">    Date:</t>
    </r>
    <r>
      <rPr>
        <sz val="10"/>
        <color indexed="8"/>
        <rFont val="Calibri"/>
        <family val="2"/>
      </rPr>
      <t xml:space="preserve"> Pack meeting #2</t>
    </r>
    <r>
      <rPr>
        <sz val="11"/>
        <color indexed="8"/>
        <rFont val="Calibri"/>
        <family val="2"/>
      </rPr>
      <t/>
    </r>
  </si>
  <si>
    <r>
      <rPr>
        <i/>
        <sz val="10"/>
        <color indexed="8"/>
        <rFont val="Calibri"/>
        <family val="2"/>
      </rPr>
      <t xml:space="preserve">    Date:</t>
    </r>
    <r>
      <rPr>
        <sz val="10"/>
        <color indexed="8"/>
        <rFont val="Calibri"/>
        <family val="2"/>
      </rPr>
      <t xml:space="preserve"> Pack meeting #3</t>
    </r>
    <r>
      <rPr>
        <sz val="11"/>
        <color indexed="8"/>
        <rFont val="Calibri"/>
        <family val="2"/>
      </rPr>
      <t/>
    </r>
  </si>
  <si>
    <r>
      <rPr>
        <i/>
        <sz val="10"/>
        <color indexed="8"/>
        <rFont val="Calibri"/>
        <family val="2"/>
      </rPr>
      <t xml:space="preserve">    Date:</t>
    </r>
    <r>
      <rPr>
        <sz val="10"/>
        <color indexed="8"/>
        <rFont val="Calibri"/>
        <family val="2"/>
      </rPr>
      <t xml:space="preserve"> Pack meeting #4</t>
    </r>
    <r>
      <rPr>
        <sz val="11"/>
        <color indexed="8"/>
        <rFont val="Calibri"/>
        <family val="2"/>
      </rPr>
      <t/>
    </r>
  </si>
  <si>
    <r>
      <rPr>
        <i/>
        <sz val="10"/>
        <color indexed="8"/>
        <rFont val="Calibri"/>
        <family val="2"/>
      </rPr>
      <t xml:space="preserve">    Date:</t>
    </r>
    <r>
      <rPr>
        <sz val="10"/>
        <color indexed="8"/>
        <rFont val="Calibri"/>
        <family val="2"/>
      </rPr>
      <t xml:space="preserve"> Pack meeting #5</t>
    </r>
    <r>
      <rPr>
        <sz val="11"/>
        <color indexed="8"/>
        <rFont val="Calibri"/>
        <family val="2"/>
      </rPr>
      <t/>
    </r>
  </si>
  <si>
    <r>
      <rPr>
        <i/>
        <sz val="10"/>
        <color indexed="8"/>
        <rFont val="Calibri"/>
        <family val="2"/>
      </rPr>
      <t xml:space="preserve">    Date:</t>
    </r>
    <r>
      <rPr>
        <sz val="10"/>
        <color indexed="8"/>
        <rFont val="Calibri"/>
        <family val="2"/>
      </rPr>
      <t xml:space="preserve"> Pack meeting #6</t>
    </r>
    <r>
      <rPr>
        <sz val="11"/>
        <color indexed="8"/>
        <rFont val="Calibri"/>
        <family val="2"/>
      </rPr>
      <t/>
    </r>
  </si>
  <si>
    <r>
      <rPr>
        <i/>
        <sz val="10"/>
        <color indexed="8"/>
        <rFont val="Calibri"/>
        <family val="2"/>
      </rPr>
      <t xml:space="preserve">    Date:</t>
    </r>
    <r>
      <rPr>
        <sz val="10"/>
        <color indexed="8"/>
        <rFont val="Calibri"/>
        <family val="2"/>
      </rPr>
      <t xml:space="preserve"> Pack meeting #7</t>
    </r>
    <r>
      <rPr>
        <sz val="11"/>
        <color indexed="8"/>
        <rFont val="Calibri"/>
        <family val="2"/>
      </rPr>
      <t/>
    </r>
  </si>
  <si>
    <r>
      <rPr>
        <i/>
        <sz val="10"/>
        <color indexed="8"/>
        <rFont val="Calibri"/>
        <family val="2"/>
      </rPr>
      <t xml:space="preserve">    Date:</t>
    </r>
    <r>
      <rPr>
        <sz val="10"/>
        <color indexed="8"/>
        <rFont val="Calibri"/>
        <family val="2"/>
      </rPr>
      <t xml:space="preserve"> Pack meeting #8</t>
    </r>
    <r>
      <rPr>
        <sz val="11"/>
        <color indexed="8"/>
        <rFont val="Calibri"/>
        <family val="2"/>
      </rPr>
      <t/>
    </r>
  </si>
  <si>
    <r>
      <t xml:space="preserve"> </t>
    </r>
    <r>
      <rPr>
        <i/>
        <sz val="10"/>
        <color indexed="8"/>
        <rFont val="Calibri"/>
        <family val="2"/>
      </rPr>
      <t>Count:</t>
    </r>
    <r>
      <rPr>
        <sz val="10"/>
        <color indexed="8"/>
        <rFont val="Calibri"/>
        <family val="2"/>
      </rPr>
      <t xml:space="preserve"> Total number of pack meetings</t>
    </r>
  </si>
  <si>
    <r>
      <t xml:space="preserve"> </t>
    </r>
    <r>
      <rPr>
        <i/>
        <sz val="10"/>
        <color indexed="8"/>
        <rFont val="Calibri"/>
        <family val="2"/>
      </rPr>
      <t>Yes/No:</t>
    </r>
    <r>
      <rPr>
        <sz val="10"/>
        <color indexed="8"/>
        <rFont val="Calibri"/>
        <family val="2"/>
      </rPr>
      <t xml:space="preserve"> Dens meet at least twice a month during the school year</t>
    </r>
  </si>
  <si>
    <r>
      <t xml:space="preserve"> </t>
    </r>
    <r>
      <rPr>
        <i/>
        <sz val="10"/>
        <color indexed="8"/>
        <rFont val="Calibri"/>
        <family val="2"/>
      </rPr>
      <t>Yes/No:</t>
    </r>
    <r>
      <rPr>
        <sz val="10"/>
        <color indexed="8"/>
        <rFont val="Calibri"/>
        <family val="2"/>
      </rPr>
      <t xml:space="preserve"> Pack has earned the Summertime Pack Award</t>
    </r>
  </si>
  <si>
    <r>
      <t xml:space="preserve"> </t>
    </r>
    <r>
      <rPr>
        <i/>
        <sz val="10"/>
        <color indexed="8"/>
        <rFont val="Calibri"/>
        <family val="2"/>
      </rPr>
      <t>Yes/No:</t>
    </r>
    <r>
      <rPr>
        <sz val="10"/>
        <color indexed="8"/>
        <rFont val="Calibri"/>
        <family val="2"/>
      </rPr>
      <t xml:space="preserve"> Registered Cubmaster</t>
    </r>
  </si>
  <si>
    <r>
      <t xml:space="preserve"> </t>
    </r>
    <r>
      <rPr>
        <i/>
        <sz val="10"/>
        <color indexed="8"/>
        <rFont val="Calibri"/>
        <family val="2"/>
      </rPr>
      <t>Yes/No:</t>
    </r>
    <r>
      <rPr>
        <sz val="10"/>
        <color indexed="8"/>
        <rFont val="Calibri"/>
        <family val="2"/>
      </rPr>
      <t xml:space="preserve"> Registered Assistant Cubmaster</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</si>
  <si>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</si>
  <si>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Count:</t>
    </r>
    <r>
      <rPr>
        <sz val="10"/>
        <color indexed="8"/>
        <rFont val="Calibri"/>
        <family val="2"/>
      </rPr>
      <t xml:space="preserve"> Number of dens</t>
    </r>
  </si>
  <si>
    <r>
      <rPr>
        <b/>
        <sz val="10"/>
        <color indexed="8"/>
        <rFont val="Calibri"/>
        <family val="2"/>
      </rPr>
      <t xml:space="preserve">Leadership recruitment: </t>
    </r>
    <r>
      <rPr>
        <sz val="10"/>
        <color indexed="8"/>
        <rFont val="Calibri"/>
        <family val="2"/>
      </rPr>
      <t>The pack is proactive in recruiting sufficient leaders.</t>
    </r>
  </si>
  <si>
    <r>
      <rPr>
        <i/>
        <sz val="10"/>
        <color indexed="8"/>
        <rFont val="Calibri"/>
        <family val="2"/>
      </rPr>
      <t xml:space="preserve"> Count:</t>
    </r>
    <r>
      <rPr>
        <sz val="10"/>
        <color indexed="8"/>
        <rFont val="Calibri"/>
        <family val="2"/>
      </rPr>
      <t xml:space="preserve"> Number of den leaders</t>
    </r>
  </si>
  <si>
    <r>
      <rPr>
        <i/>
        <sz val="10"/>
        <color indexed="8"/>
        <rFont val="Calibri"/>
        <family val="2"/>
      </rPr>
      <t xml:space="preserve">   Count:</t>
    </r>
    <r>
      <rPr>
        <sz val="10"/>
        <color indexed="8"/>
        <rFont val="Calibri"/>
        <family val="2"/>
      </rPr>
      <t xml:space="preserve"> Number with position-specific training</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</si>
  <si>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</si>
  <si>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</si>
  <si>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</si>
  <si>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</si>
  <si>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</si>
  <si>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Pack Number</t>
  </si>
  <si>
    <t>Enter District Name</t>
  </si>
  <si>
    <t>Enter Report Date</t>
  </si>
  <si>
    <r>
      <rPr>
        <b/>
        <sz val="10"/>
        <rFont val="Calibri"/>
        <family val="2"/>
      </rPr>
      <t>Bronze:</t>
    </r>
    <r>
      <rPr>
        <sz val="10"/>
        <rFont val="Calibri"/>
        <family val="2"/>
      </rPr>
      <t xml:space="preserve">  Earn at least 525 points by earning points in at least 7 objectives.</t>
    </r>
  </si>
  <si>
    <r>
      <rPr>
        <b/>
        <sz val="10"/>
        <rFont val="Calibri"/>
        <family val="2"/>
      </rPr>
      <t>Silver:</t>
    </r>
    <r>
      <rPr>
        <sz val="10"/>
        <rFont val="Calibri"/>
        <family val="2"/>
      </rPr>
      <t xml:space="preserve">  Earn at least 800 points by earning points in at least 8 objectives.</t>
    </r>
  </si>
  <si>
    <t xml:space="preserve">    Total points earned:         </t>
  </si>
  <si>
    <t xml:space="preserve">    No. of objectives with points:         </t>
  </si>
  <si>
    <t>Item</t>
  </si>
  <si>
    <t>Bronze Level</t>
  </si>
  <si>
    <t>Silver Level</t>
  </si>
  <si>
    <t>Gold Level</t>
  </si>
  <si>
    <t>Total Points:</t>
  </si>
  <si>
    <t>#1</t>
  </si>
  <si>
    <t>Have an annual program plan and budget adopted by the pack committee.</t>
  </si>
  <si>
    <t xml:space="preserve"> </t>
  </si>
  <si>
    <t>#2</t>
  </si>
  <si>
    <t>#3</t>
  </si>
  <si>
    <r>
      <t xml:space="preserve">Retention: </t>
    </r>
    <r>
      <rPr>
        <sz val="10"/>
        <rFont val="Arial"/>
        <family val="2"/>
      </rPr>
      <t xml:space="preserve"> Retain a significant percentage of youth members.</t>
    </r>
  </si>
  <si>
    <t>#4</t>
  </si>
  <si>
    <r>
      <t xml:space="preserve">Webelos-to-Scout transition:  </t>
    </r>
    <r>
      <rPr>
        <sz val="10"/>
        <rFont val="Arial"/>
        <family val="2"/>
      </rPr>
      <t>Have an effective plan to graduate Webelos Scouts into Boy Scout troop(s).</t>
    </r>
  </si>
  <si>
    <t>60% of eligible Webelos register with a troop.</t>
  </si>
  <si>
    <t>#5</t>
  </si>
  <si>
    <r>
      <t xml:space="preserve">Advancement:  </t>
    </r>
    <r>
      <rPr>
        <sz val="10"/>
        <rFont val="Arial"/>
        <family val="2"/>
      </rPr>
      <t>Achieve a high percentage of Cub Scouts earning rank advancements.</t>
    </r>
  </si>
  <si>
    <t>#6</t>
  </si>
  <si>
    <t>Each den has the opportunity to participate in three outdoor activities or field trips during the year.</t>
  </si>
  <si>
    <t>Each den has the opportunity to participate in four outdoor activities or field trips during the year.</t>
  </si>
  <si>
    <t>Each den has the opportunity to participate in five outdoor activities or field trips during the year.</t>
  </si>
  <si>
    <t>#7</t>
  </si>
  <si>
    <t>33% of Cub Scouts participate in a camping experience or improvement over the prior year.</t>
  </si>
  <si>
    <t>50%, or 33% and have improvement over the prior year.</t>
  </si>
  <si>
    <t>75%, or 50% and have improvement over the prior year.</t>
  </si>
  <si>
    <t>#8</t>
  </si>
  <si>
    <t>Achieve Silver, plus at least one of the service projects is conservation-oriented.</t>
  </si>
  <si>
    <t>#9</t>
  </si>
  <si>
    <t>Hold eight pack meetings a year. Den or pack meetings have started by October 31.</t>
  </si>
  <si>
    <t>Achieve Bronze, plus dens meet at least twice a month during the school year.</t>
  </si>
  <si>
    <t>Achieve Silver, plus earn the Summertime Pack Award.</t>
  </si>
  <si>
    <t>Volunteer Leadership</t>
  </si>
  <si>
    <t>#10</t>
  </si>
  <si>
    <r>
      <t xml:space="preserve">Leadership recruitment: </t>
    </r>
    <r>
      <rPr>
        <sz val="10"/>
        <rFont val="Arial"/>
        <family val="2"/>
      </rPr>
      <t>The pack is proactive in recruiting sufficient leaders.</t>
    </r>
  </si>
  <si>
    <t>#11</t>
  </si>
  <si>
    <t>Achieve Bronze, plus the Cubmaster and den leaders have completed position-specific training or, if new, will complete within three months of joining.</t>
  </si>
  <si>
    <t>Achieve Silver, plus two-thirds of registered committee members have completed position-specific training for the pack committee.</t>
  </si>
  <si>
    <t>o</t>
  </si>
  <si>
    <r>
      <rPr>
        <b/>
        <sz val="10"/>
        <rFont val="Arial"/>
        <family val="2"/>
      </rPr>
      <t>Bronze:</t>
    </r>
    <r>
      <rPr>
        <sz val="10"/>
        <rFont val="Arial"/>
        <family val="2"/>
      </rPr>
      <t xml:space="preserve">  Earn at least 525 points by earning points in at least 7 objectives.</t>
    </r>
  </si>
  <si>
    <t xml:space="preserve">                                 Total points earned:         </t>
  </si>
  <si>
    <r>
      <rPr>
        <b/>
        <sz val="10"/>
        <rFont val="Arial"/>
        <family val="2"/>
      </rPr>
      <t>Silver:</t>
    </r>
    <r>
      <rPr>
        <sz val="10"/>
        <rFont val="Arial"/>
        <family val="2"/>
      </rPr>
      <t xml:space="preserve">  Earn at least 800 points by earning points in at least 8 objectives.</t>
    </r>
  </si>
  <si>
    <t xml:space="preserve">                                 No. of objectives with points:         </t>
  </si>
  <si>
    <t>Our pack has completed online rechartering by the deadline in order to maintain continuity of our program.</t>
  </si>
  <si>
    <t>We certify that these requirements have been completed:</t>
  </si>
  <si>
    <t>Cubmaster ___________________________________________________</t>
  </si>
  <si>
    <t>Date _____________________</t>
  </si>
  <si>
    <t>Committee chair _______________________________________________</t>
  </si>
  <si>
    <t>Commissioner _________________________________________________</t>
  </si>
  <si>
    <t>Enter pack information …</t>
  </si>
  <si>
    <t>Additional Instructions</t>
  </si>
  <si>
    <t>2.  All other data will be entered in User Input (Column D on the Data Entry sheet.)</t>
  </si>
  <si>
    <r>
      <rPr>
        <i/>
        <sz val="10"/>
        <color indexed="8"/>
        <rFont val="Calibri"/>
        <family val="2"/>
      </rPr>
      <t xml:space="preserve"> Percent:</t>
    </r>
    <r>
      <rPr>
        <sz val="10"/>
        <color indexed="8"/>
        <rFont val="Calibri"/>
        <family val="2"/>
      </rPr>
      <t xml:space="preserve"> Advancement rate</t>
    </r>
  </si>
  <si>
    <r>
      <rPr>
        <i/>
        <sz val="10"/>
        <color indexed="8"/>
        <rFont val="Calibri"/>
        <family val="2"/>
      </rPr>
      <t xml:space="preserve"> Percent: </t>
    </r>
    <r>
      <rPr>
        <sz val="10"/>
        <color indexed="8"/>
        <rFont val="Calibri"/>
        <family val="2"/>
      </rPr>
      <t>Committee members completing training</t>
    </r>
  </si>
  <si>
    <t>5.  Sheets are designed to be printed without additional formatting.</t>
  </si>
  <si>
    <t>This form should be turned in to your unit commissioner or the Scout service center as directed by your council.</t>
  </si>
  <si>
    <t>Charter Years and Calendar Years</t>
  </si>
  <si>
    <t>Reregister 60% of eligible members.</t>
  </si>
  <si>
    <t>Reregister 65% of eligible members.</t>
  </si>
  <si>
    <t>Reregister 75% of eligible members.</t>
  </si>
  <si>
    <t>80% of eligible Webelos register with a troop.</t>
  </si>
  <si>
    <t xml:space="preserve"> 60% of Cub Scouts advance one rank during the year.</t>
  </si>
  <si>
    <t xml:space="preserve"> 75% of Cub Scouts advance one rank during the year.</t>
  </si>
  <si>
    <t>Achieve Bronze, and prior to recruiting event, the committee identifies pack and den leadership for the next year.</t>
  </si>
  <si>
    <t>Achieve Silver, plus every den has a registered leader by October 31.</t>
  </si>
  <si>
    <t xml:space="preserve">Cubmaster or an assistant Cubmaster or pack trainer has completed position-specific training. </t>
  </si>
  <si>
    <r>
      <t xml:space="preserve"> </t>
    </r>
    <r>
      <rPr>
        <i/>
        <sz val="10"/>
        <color indexed="8"/>
        <rFont val="Calibri"/>
        <family val="2"/>
      </rPr>
      <t>Date:</t>
    </r>
    <r>
      <rPr>
        <sz val="10"/>
        <color indexed="8"/>
        <rFont val="Calibri"/>
        <family val="2"/>
      </rPr>
      <t xml:space="preserve"> Program planning meeting with den leaders</t>
    </r>
  </si>
  <si>
    <t>Select Recharter Date</t>
  </si>
  <si>
    <r>
      <rPr>
        <i/>
        <sz val="10"/>
        <color indexed="8"/>
        <rFont val="Calibri"/>
        <family val="2"/>
      </rPr>
      <t xml:space="preserve"> Count:</t>
    </r>
    <r>
      <rPr>
        <sz val="10"/>
        <color indexed="8"/>
        <rFont val="Calibri"/>
        <family val="2"/>
      </rPr>
      <t xml:space="preserve"> Number of dens with registered leaders by October 31</t>
    </r>
  </si>
  <si>
    <r>
      <rPr>
        <i/>
        <sz val="10"/>
        <color indexed="8"/>
        <rFont val="Calibri"/>
        <family val="2"/>
      </rPr>
      <t xml:space="preserve"> Yes/No:</t>
    </r>
    <r>
      <rPr>
        <sz val="10"/>
        <color indexed="8"/>
        <rFont val="Calibri"/>
        <family val="2"/>
      </rPr>
      <t xml:space="preserve"> Cubmaster has completed position-specific training</t>
    </r>
  </si>
  <si>
    <r>
      <rPr>
        <i/>
        <sz val="10"/>
        <color indexed="8"/>
        <rFont val="Calibri"/>
        <family val="2"/>
      </rPr>
      <t xml:space="preserve"> Yes/No:</t>
    </r>
    <r>
      <rPr>
        <sz val="10"/>
        <color indexed="8"/>
        <rFont val="Calibri"/>
        <family val="2"/>
      </rPr>
      <t xml:space="preserve"> Asst. Cubmaster has completed position-specific training</t>
    </r>
  </si>
  <si>
    <r>
      <rPr>
        <i/>
        <sz val="10"/>
        <color indexed="8"/>
        <rFont val="Calibri"/>
        <family val="2"/>
      </rPr>
      <t xml:space="preserve"> Yes/No:</t>
    </r>
    <r>
      <rPr>
        <sz val="10"/>
        <color indexed="8"/>
        <rFont val="Calibri"/>
        <family val="2"/>
      </rPr>
      <t xml:space="preserve"> Pack trainer has completed position-specific training</t>
    </r>
  </si>
  <si>
    <r>
      <t xml:space="preserve"> </t>
    </r>
    <r>
      <rPr>
        <i/>
        <sz val="10"/>
        <color indexed="8"/>
        <rFont val="Calibri"/>
        <family val="2"/>
      </rPr>
      <t>Yes/No:</t>
    </r>
    <r>
      <rPr>
        <sz val="10"/>
        <color indexed="8"/>
        <rFont val="Calibri"/>
        <family val="2"/>
      </rPr>
      <t xml:space="preserve"> Pack and den leadership identified for next year</t>
    </r>
  </si>
  <si>
    <r>
      <t xml:space="preserve">Building Cub Scouting: </t>
    </r>
    <r>
      <rPr>
        <sz val="10"/>
        <rFont val="Arial"/>
        <family val="2"/>
      </rPr>
      <t xml:space="preserve"> Recruit new youth into the pack in order to grow membership.</t>
    </r>
  </si>
  <si>
    <t>Have a registered assistant Cubmaster.</t>
  </si>
  <si>
    <r>
      <rPr>
        <b/>
        <sz val="10"/>
        <rFont val="Arial"/>
        <family val="2"/>
      </rPr>
      <t>Gold:</t>
    </r>
    <r>
      <rPr>
        <sz val="10"/>
        <rFont val="Arial"/>
        <family val="2"/>
      </rPr>
      <t xml:space="preserve">  Earn at least 1,050 points by earning points in at least 8 objectives and at least bronze in #6.</t>
    </r>
  </si>
  <si>
    <r>
      <rPr>
        <b/>
        <sz val="10"/>
        <rFont val="Calibri"/>
        <family val="2"/>
      </rPr>
      <t>Gold:</t>
    </r>
    <r>
      <rPr>
        <sz val="10"/>
        <rFont val="Calibri"/>
        <family val="2"/>
      </rPr>
      <t xml:space="preserve">  Earn at least 1,050 points by earning points in at least 8 objectives and at least bronze in #6.</t>
    </r>
  </si>
  <si>
    <r>
      <rPr>
        <b/>
        <sz val="10"/>
        <color indexed="8"/>
        <rFont val="Calibri"/>
        <family val="2"/>
      </rPr>
      <t xml:space="preserve">Building Cub Scouting:
</t>
    </r>
    <r>
      <rPr>
        <sz val="10"/>
        <color indexed="8"/>
        <rFont val="Calibri"/>
        <family val="2"/>
      </rPr>
      <t>Recruit new youth into the pack in order to grow membership.</t>
    </r>
  </si>
  <si>
    <t>"The BSA method for annual planning and continuous improvement"</t>
  </si>
  <si>
    <t>Achieve Bronze, plus pack conducts a planning meeting involving den leaders for the following program year.</t>
  </si>
  <si>
    <t>Achieve Silver, plus pack committee meets at least six times during the year to review program plans and finances.</t>
  </si>
  <si>
    <r>
      <rPr>
        <i/>
        <sz val="10"/>
        <color indexed="8"/>
        <rFont val="Calibri"/>
        <family val="2"/>
      </rPr>
      <t xml:space="preserve"> Count:</t>
    </r>
    <r>
      <rPr>
        <sz val="10"/>
        <color indexed="8"/>
        <rFont val="Calibri"/>
        <family val="2"/>
      </rPr>
      <t xml:space="preserve"> Youth advancing one or more ranks during the year</t>
    </r>
  </si>
  <si>
    <t xml:space="preserve"> BeAScout Pin is Current</t>
  </si>
  <si>
    <t xml:space="preserve"> 50% of families are connected through Scoutbook</t>
  </si>
  <si>
    <t>2021 Journey to Excellence Pack Spreadsheet</t>
  </si>
  <si>
    <t>4.  Except for rechartering, dates entered need to be in the range of January 1, 2021 through December 31, 2021.</t>
  </si>
  <si>
    <r>
      <rPr>
        <i/>
        <sz val="10"/>
        <color indexed="8"/>
        <rFont val="Calibri"/>
        <family val="2"/>
      </rPr>
      <t xml:space="preserve"> Count:</t>
    </r>
    <r>
      <rPr>
        <sz val="10"/>
        <color indexed="8"/>
        <rFont val="Calibri"/>
        <family val="2"/>
      </rPr>
      <t xml:space="preserve"> Number of Cub Scouts registered on June 30</t>
    </r>
  </si>
  <si>
    <t>2021 Scouting's Journey to Excellence</t>
  </si>
  <si>
    <t>Participate in two service projects and enter the hours in Internet Advancement.</t>
  </si>
  <si>
    <t>Participate in three service projects and enter the hours in Internet Advancement.</t>
  </si>
  <si>
    <r>
      <t xml:space="preserve"> </t>
    </r>
    <r>
      <rPr>
        <i/>
        <sz val="10"/>
        <color indexed="8"/>
        <rFont val="Calibri"/>
        <family val="2"/>
      </rPr>
      <t>Yes/No:</t>
    </r>
    <r>
      <rPr>
        <sz val="10"/>
        <color indexed="8"/>
        <rFont val="Calibri"/>
        <family val="2"/>
      </rPr>
      <t xml:space="preserve"> Pack records service projects and hours in Internet Advancement</t>
    </r>
  </si>
  <si>
    <t>A</t>
  </si>
  <si>
    <t>B</t>
  </si>
  <si>
    <t>C</t>
  </si>
  <si>
    <t>G</t>
  </si>
  <si>
    <r>
      <rPr>
        <i/>
        <sz val="10"/>
        <color indexed="8"/>
        <rFont val="Calibri"/>
        <family val="2"/>
      </rPr>
      <t xml:space="preserve"> Count:</t>
    </r>
    <r>
      <rPr>
        <sz val="10"/>
        <color indexed="8"/>
        <rFont val="Calibri"/>
        <family val="2"/>
      </rPr>
      <t xml:space="preserve"> Current membership as of 12/31/2021</t>
    </r>
  </si>
  <si>
    <r>
      <t>3.  Sources of data include unit records, numbers provided by your council, and My.Scouting</t>
    </r>
    <r>
      <rPr>
        <strike/>
        <sz val="11"/>
        <color indexed="10"/>
        <rFont val="Calibri"/>
        <family val="2"/>
      </rPr>
      <t xml:space="preserve"> </t>
    </r>
    <r>
      <rPr>
        <sz val="11"/>
        <color theme="1"/>
        <rFont val="Calibri"/>
        <family val="2"/>
      </rPr>
      <t>and Scoutbook.</t>
    </r>
  </si>
  <si>
    <r>
      <t>Most criteria will be measured for the calendar year.  For packs that recharter in December, the retention numbers will be determined from the number of youth who are reregistered from the charter expiring on 12/31/2</t>
    </r>
    <r>
      <rPr>
        <sz val="11"/>
        <rFont val="Calibri"/>
        <family val="2"/>
      </rPr>
      <t>1</t>
    </r>
    <r>
      <rPr>
        <sz val="11"/>
        <color theme="1"/>
        <rFont val="Calibri"/>
        <family val="2"/>
      </rPr>
      <t xml:space="preserve">.  However, if a unit recharters on another month, retention will be determined at that time, consistent with its charter cycle.
Journey to Excellence measures are not intended to be cumbersome for any unit.  A pack may want to track and record meetings and othe functions throughout the year, rather than trying to tabulate everything at the end.
</t>
    </r>
  </si>
  <si>
    <r>
      <t>1.  Spreadsheet is designed for all packs in the year ending December 31, 202</t>
    </r>
    <r>
      <rPr>
        <sz val="11"/>
        <rFont val="Calibri"/>
        <family val="2"/>
      </rPr>
      <t>1</t>
    </r>
    <r>
      <rPr>
        <sz val="11"/>
        <color theme="1"/>
        <rFont val="Calibri"/>
        <family val="2"/>
      </rPr>
      <t>.</t>
    </r>
  </si>
  <si>
    <t>H</t>
  </si>
  <si>
    <t>E</t>
  </si>
  <si>
    <r>
      <rPr>
        <b/>
        <sz val="10"/>
        <rFont val="Calibri"/>
        <family val="2"/>
      </rPr>
      <t xml:space="preserve">Planning and Budget: </t>
    </r>
    <r>
      <rPr>
        <sz val="10"/>
        <rFont val="Calibri"/>
        <family val="2"/>
      </rPr>
      <t xml:space="preserve"> Have a program plan and budget that is regularly reviewed by the pack committee, and it follows BSA policies relating to fundraising. (Virtual/remote meetings are acceptable)</t>
    </r>
  </si>
  <si>
    <r>
      <rPr>
        <i/>
        <sz val="10"/>
        <rFont val="Calibri"/>
        <family val="2"/>
      </rPr>
      <t xml:space="preserve"> Date: </t>
    </r>
    <r>
      <rPr>
        <sz val="10"/>
        <rFont val="Calibri"/>
        <family val="2"/>
      </rPr>
      <t>Pack recruitment event before October 31 or personalized invitation</t>
    </r>
  </si>
  <si>
    <t xml:space="preserve">   Less: Youth dropped at this year's recharter</t>
  </si>
  <si>
    <r>
      <rPr>
        <i/>
        <sz val="10"/>
        <rFont val="Calibri"/>
        <family val="2"/>
      </rPr>
      <t xml:space="preserve"> Percent: </t>
    </r>
    <r>
      <rPr>
        <sz val="10"/>
        <rFont val="Calibri"/>
        <family val="2"/>
      </rPr>
      <t>Growth over end of prior year</t>
    </r>
  </si>
  <si>
    <r>
      <rPr>
        <i/>
        <sz val="10"/>
        <rFont val="Calibri"/>
        <family val="2"/>
      </rPr>
      <t xml:space="preserve">    Date:</t>
    </r>
    <r>
      <rPr>
        <sz val="10"/>
        <rFont val="Calibri"/>
        <family val="2"/>
      </rPr>
      <t xml:space="preserve"> Joint activity with a troop #1 (Live or virtual)</t>
    </r>
  </si>
  <si>
    <r>
      <rPr>
        <i/>
        <sz val="10"/>
        <rFont val="Calibri"/>
        <family val="2"/>
      </rPr>
      <t xml:space="preserve">    Date:</t>
    </r>
    <r>
      <rPr>
        <sz val="10"/>
        <rFont val="Calibri"/>
        <family val="2"/>
      </rPr>
      <t xml:space="preserve"> Joint activity with a troop #2 (Live or virtual)</t>
    </r>
  </si>
  <si>
    <r>
      <rPr>
        <i/>
        <sz val="10"/>
        <rFont val="Calibri"/>
        <family val="2"/>
      </rPr>
      <t xml:space="preserve"> Count:</t>
    </r>
    <r>
      <rPr>
        <sz val="10"/>
        <rFont val="Calibri"/>
        <family val="2"/>
      </rPr>
      <t xml:space="preserve"> Webelos joining troops during the year</t>
    </r>
  </si>
  <si>
    <r>
      <rPr>
        <b/>
        <sz val="10"/>
        <rFont val="Calibri"/>
        <family val="2"/>
      </rPr>
      <t xml:space="preserve">Outdoor activities: </t>
    </r>
    <r>
      <rPr>
        <sz val="10"/>
        <rFont val="Calibri"/>
        <family val="2"/>
      </rPr>
      <t xml:space="preserve"> Conduct outdoor activities and field trips. (Includes pack-coordinated family home-centered activities)</t>
    </r>
  </si>
  <si>
    <r>
      <rPr>
        <b/>
        <sz val="10"/>
        <rFont val="Calibri"/>
        <family val="2"/>
      </rPr>
      <t xml:space="preserve">Day/resident/family camp: </t>
    </r>
    <r>
      <rPr>
        <sz val="10"/>
        <rFont val="Calibri"/>
        <family val="2"/>
      </rPr>
      <t xml:space="preserve"> Cub Scouts attend day camp, family camp, and/or resident camp. (Includes council-offered alternatives)</t>
    </r>
  </si>
  <si>
    <r>
      <rPr>
        <b/>
        <sz val="10"/>
        <rFont val="Calibri"/>
        <family val="2"/>
      </rPr>
      <t xml:space="preserve">Service projects:  </t>
    </r>
    <r>
      <rPr>
        <sz val="10"/>
        <rFont val="Calibri"/>
        <family val="2"/>
      </rPr>
      <t>Participate in service projects. (Includes home engagements serving others)</t>
    </r>
  </si>
  <si>
    <r>
      <rPr>
        <b/>
        <sz val="10"/>
        <rFont val="Calibri"/>
        <family val="2"/>
      </rPr>
      <t>Pack and den meetings and activities:</t>
    </r>
    <r>
      <rPr>
        <sz val="10"/>
        <rFont val="Calibri"/>
        <family val="2"/>
      </rPr>
      <t xml:space="preserve"> Dens and the pack have regular meetings and activities. (Virtual/remote meetings are acceptable)</t>
    </r>
  </si>
  <si>
    <r>
      <rPr>
        <b/>
        <sz val="10"/>
        <rFont val="Calibri"/>
        <family val="2"/>
      </rPr>
      <t>Trained leadership:</t>
    </r>
    <r>
      <rPr>
        <sz val="10"/>
        <rFont val="Calibri"/>
        <family val="2"/>
      </rPr>
      <t xml:space="preserve"> Have trained and engaged leaders at all levels.  All leaders are required to have youth protection training. (Online/remote training is acceptable)</t>
    </r>
  </si>
  <si>
    <t>Planning and Budget:  Have a program plan and budget that is regularly reviewed by the pack committee, following BSA policies relating to fundraising. (Virtual/remote meetings are acceptable.)</t>
  </si>
  <si>
    <t>Conduct a formal recruitment program by October 31 or use a personalized invitation method and have current pin on beascout.org.</t>
  </si>
  <si>
    <r>
      <t xml:space="preserve">Achieve Bronze, and either increase youth members </t>
    </r>
    <r>
      <rPr>
        <sz val="10"/>
        <rFont val="Arial"/>
        <family val="2"/>
      </rPr>
      <t>or have at least 40 members.</t>
    </r>
  </si>
  <si>
    <t>Achieve Silver, and either increase youth members by 5% or have at least 60 members.</t>
  </si>
  <si>
    <t>With a troop, hold two joint activities (live or virtual) or 75% of second year Webelos have completed "The Scouting Adventure."</t>
  </si>
  <si>
    <t xml:space="preserve"> 50% of Cub Scouts advance one rank during the year or 50% of families are connected through Scoutbook.</t>
  </si>
  <si>
    <r>
      <t xml:space="preserve">Outdoor activities: </t>
    </r>
    <r>
      <rPr>
        <sz val="10"/>
        <rFont val="Arial"/>
        <family val="2"/>
      </rPr>
      <t xml:space="preserve"> Conduct outdoor activities and field trips.</t>
    </r>
    <r>
      <rPr>
        <b/>
        <sz val="10"/>
        <rFont val="Arial"/>
        <family val="2"/>
      </rPr>
      <t xml:space="preserve"> </t>
    </r>
    <r>
      <rPr>
        <sz val="10"/>
        <rFont val="Arial"/>
        <family val="2"/>
      </rPr>
      <t>(Includes pack coordinated family home-centered activities)</t>
    </r>
  </si>
  <si>
    <r>
      <t>Day/resident/family camp:</t>
    </r>
    <r>
      <rPr>
        <sz val="10"/>
        <rFont val="Arial"/>
        <family val="2"/>
      </rPr>
      <t xml:space="preserve">  Cub Scouts attend day camp, family camp, and/or resident camp.</t>
    </r>
    <r>
      <rPr>
        <b/>
        <sz val="10"/>
        <rFont val="Arial"/>
        <family val="2"/>
      </rPr>
      <t xml:space="preserve"> </t>
    </r>
    <r>
      <rPr>
        <sz val="10"/>
        <rFont val="Arial"/>
        <family val="2"/>
      </rPr>
      <t>(Includes council-offered alternatives)</t>
    </r>
  </si>
  <si>
    <r>
      <t xml:space="preserve">Service projects: </t>
    </r>
    <r>
      <rPr>
        <sz val="10"/>
        <rFont val="Arial"/>
        <family val="2"/>
      </rPr>
      <t xml:space="preserve"> Participate in service projects.</t>
    </r>
    <r>
      <rPr>
        <b/>
        <sz val="10"/>
        <rFont val="Arial"/>
        <family val="2"/>
      </rPr>
      <t xml:space="preserve"> </t>
    </r>
    <r>
      <rPr>
        <sz val="10"/>
        <rFont val="Arial"/>
        <family val="2"/>
      </rPr>
      <t>(Includes home engagements serving others)</t>
    </r>
  </si>
  <si>
    <r>
      <t>Pack and den meetings and activities:</t>
    </r>
    <r>
      <rPr>
        <b/>
        <i/>
        <sz val="10"/>
        <rFont val="Arial"/>
        <family val="2"/>
      </rPr>
      <t xml:space="preserve"> </t>
    </r>
    <r>
      <rPr>
        <sz val="10"/>
        <rFont val="Arial"/>
        <family val="2"/>
      </rPr>
      <t>Dens and the pack have regular meetings and activities.</t>
    </r>
    <r>
      <rPr>
        <b/>
        <sz val="10"/>
        <rFont val="Arial"/>
        <family val="2"/>
      </rPr>
      <t xml:space="preserve"> </t>
    </r>
    <r>
      <rPr>
        <sz val="10"/>
        <rFont val="Arial"/>
        <family val="2"/>
      </rPr>
      <t>(Virtual/remote meetings are acceptable.)</t>
    </r>
  </si>
  <si>
    <r>
      <t xml:space="preserve">Trained leadership: </t>
    </r>
    <r>
      <rPr>
        <sz val="10"/>
        <rFont val="Arial"/>
        <family val="2"/>
      </rPr>
      <t>Have trained and engaged leaders at all levels.  All leaders are required to have youth protection training. (Online/remote training is acceptable.)</t>
    </r>
  </si>
  <si>
    <t>J</t>
  </si>
  <si>
    <t>K</t>
  </si>
  <si>
    <t>L</t>
  </si>
  <si>
    <r>
      <t xml:space="preserve"> Less: AoL graduates </t>
    </r>
    <r>
      <rPr>
        <b/>
        <i/>
        <sz val="10"/>
        <color rgb="FFFF0000"/>
        <rFont val="Calibri"/>
        <family val="2"/>
      </rPr>
      <t>not</t>
    </r>
    <r>
      <rPr>
        <i/>
        <sz val="10"/>
        <color rgb="FFFF0000"/>
        <rFont val="Calibri"/>
        <family val="2"/>
      </rPr>
      <t xml:space="preserve"> transferred to a troop</t>
    </r>
  </si>
  <si>
    <r>
      <t xml:space="preserve"> Check if any formal transfers </t>
    </r>
    <r>
      <rPr>
        <b/>
        <sz val="10"/>
        <color theme="1"/>
        <rFont val="Calibri"/>
        <family val="2"/>
      </rPr>
      <t>in or out</t>
    </r>
    <r>
      <rPr>
        <sz val="10"/>
        <color theme="1"/>
        <rFont val="Calibri"/>
        <family val="2"/>
      </rPr>
      <t xml:space="preserve"> of your Unit (Except AoL graduates)</t>
    </r>
  </si>
  <si>
    <r>
      <t xml:space="preserve"> Percent: </t>
    </r>
    <r>
      <rPr>
        <sz val="10"/>
        <color indexed="8"/>
        <rFont val="Calibri"/>
        <family val="2"/>
      </rPr>
      <t>Retention rate</t>
    </r>
  </si>
  <si>
    <t>D</t>
  </si>
  <si>
    <r>
      <t xml:space="preserve">    Plus: New Scouts joining </t>
    </r>
    <r>
      <rPr>
        <b/>
        <i/>
        <sz val="10"/>
        <color rgb="FFFF0000"/>
        <rFont val="Calibri"/>
        <family val="2"/>
      </rPr>
      <t>during the charter year</t>
    </r>
  </si>
  <si>
    <t xml:space="preserve"> Less: Youth 11 years or older by charter year end (age-outs)</t>
  </si>
  <si>
    <t xml:space="preserve">    Less: Arrow of Lights (AoLs) to a troop [assumed to be transferred]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</si>
</sst>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d/yy;@"/>
    <numFmt numFmtId="165" formatCode="0.0%"/>
    <numFmt numFmtId="166" formatCode="0.0%;[Red]\-0.0%"/>
    <numFmt numFmtId="167" formatCode="[$-409]mmmm\ d\,\ yyyy;@"/>
  </numFmts>
  <fonts count="48" x14ac:knownFonts="1">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b/>
      <sz val="10"/>
      <name val="Calibri"/>
      <family val="2"/>
    </font>
    <font>
      <i/>
      <sz val="10"/>
      <color indexed="8"/>
      <name val="Calibri"/>
      <family val="2"/>
    </font>
    <font>
      <sz val="10"/>
      <name val="Calibri"/>
      <family val="2"/>
    </font>
    <font>
      <b/>
      <sz val="12"/>
      <name val="Wingdings"/>
      <charset val="2"/>
    </font>
    <font>
      <sz val="8"/>
      <color indexed="81"/>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i/>
      <sz val="10"/>
      <name val="Arial"/>
      <family val="2"/>
    </font>
    <font>
      <b/>
      <sz val="15"/>
      <name val="Wingdings"/>
      <charset val="2"/>
    </font>
    <font>
      <b/>
      <sz val="15"/>
      <name val="Arial"/>
      <family val="2"/>
    </font>
    <font>
      <i/>
      <sz val="10"/>
      <name val="Arial"/>
      <family val="2"/>
    </font>
    <font>
      <sz val="10"/>
      <name val="Arial"/>
      <family val="2"/>
    </font>
    <font>
      <strike/>
      <sz val="11"/>
      <color indexed="10"/>
      <name val="Calibri"/>
      <family val="2"/>
    </font>
    <font>
      <sz val="11"/>
      <color theme="0"/>
      <name val="Calibri"/>
      <family val="2"/>
    </font>
    <font>
      <b/>
      <sz val="11"/>
      <color theme="1"/>
      <name val="Calibri"/>
      <family val="2"/>
    </font>
    <font>
      <sz val="10"/>
      <color theme="1"/>
      <name val="Calibri"/>
      <family val="2"/>
    </font>
    <font>
      <i/>
      <sz val="10"/>
      <color theme="1"/>
      <name val="Calibri"/>
      <family val="2"/>
    </font>
    <font>
      <sz val="10"/>
      <color theme="0"/>
      <name val="Calibri"/>
      <family val="2"/>
    </font>
    <font>
      <sz val="10"/>
      <name val="Calibri"/>
      <family val="2"/>
      <scheme val="minor"/>
    </font>
    <font>
      <sz val="10"/>
      <color theme="0"/>
      <name val="Calibri"/>
      <family val="2"/>
      <scheme val="minor"/>
    </font>
    <font>
      <b/>
      <sz val="10"/>
      <name val="Calibri"/>
      <family val="2"/>
      <scheme val="minor"/>
    </font>
    <font>
      <b/>
      <sz val="11"/>
      <name val="Calibri"/>
      <family val="2"/>
      <scheme val="minor"/>
    </font>
    <font>
      <sz val="11"/>
      <color theme="1"/>
      <name val="Calibri"/>
      <family val="2"/>
      <scheme val="minor"/>
    </font>
    <font>
      <sz val="16.5"/>
      <color rgb="FF000000"/>
      <name val="Wingdings"/>
      <charset val="2"/>
    </font>
    <font>
      <b/>
      <sz val="10"/>
      <color theme="0"/>
      <name val="Calibri"/>
      <family val="2"/>
    </font>
    <font>
      <b/>
      <sz val="14"/>
      <color theme="1"/>
      <name val="Calibri"/>
      <family val="2"/>
    </font>
    <font>
      <b/>
      <i/>
      <sz val="12"/>
      <color theme="1"/>
      <name val="Calibri"/>
      <family val="2"/>
    </font>
    <font>
      <b/>
      <sz val="10"/>
      <color rgb="FFFF0000"/>
      <name val="Arial"/>
      <family val="2"/>
    </font>
    <font>
      <b/>
      <sz val="11"/>
      <color rgb="FFFF0000"/>
      <name val="Calibri"/>
      <family val="2"/>
    </font>
    <font>
      <b/>
      <sz val="10"/>
      <color theme="1"/>
      <name val="Calibri"/>
      <family val="2"/>
    </font>
    <font>
      <b/>
      <sz val="12"/>
      <color theme="1"/>
      <name val="Calibri"/>
      <family val="2"/>
    </font>
    <font>
      <i/>
      <sz val="18"/>
      <color rgb="FF3366FF"/>
      <name val="Arial Black"/>
      <family val="2"/>
    </font>
    <font>
      <i/>
      <sz val="16"/>
      <color rgb="FF3366FF"/>
      <name val="Arial Black"/>
      <family val="2"/>
    </font>
    <font>
      <b/>
      <i/>
      <sz val="14"/>
      <color rgb="FF3366FF"/>
      <name val="Arial"/>
      <family val="2"/>
    </font>
    <font>
      <sz val="8"/>
      <color rgb="FF000000"/>
      <name val="Segoe UI"/>
      <family val="2"/>
    </font>
    <font>
      <i/>
      <sz val="10"/>
      <name val="Calibri"/>
      <family val="2"/>
    </font>
    <font>
      <i/>
      <sz val="10"/>
      <color rgb="FFFF0000"/>
      <name val="Calibri"/>
      <family val="2"/>
    </font>
    <font>
      <b/>
      <i/>
      <sz val="10"/>
      <color rgb="FFFF0000"/>
      <name val="Calibri"/>
      <family val="2"/>
    </font>
    <font>
      <sz val="9"/>
      <color indexed="81"/>
      <name val="Tahoma"/>
      <family val="2"/>
    </font>
  </fonts>
  <fills count="8">
    <fill>
      <patternFill patternType="none"/>
    </fill>
    <fill>
      <patternFill patternType="gray125"/>
    </fill>
    <fill>
      <patternFill patternType="solid">
        <fgColor indexed="48"/>
        <bgColor indexed="64"/>
      </patternFill>
    </fill>
    <fill>
      <patternFill patternType="solid">
        <fgColor theme="4" tint="0.79998168889431442"/>
        <bgColor indexed="64"/>
      </patternFill>
    </fill>
    <fill>
      <patternFill patternType="solid">
        <fgColor rgb="FF3366FF"/>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style="medium">
        <color indexed="64"/>
      </right>
      <top style="medium">
        <color indexed="64"/>
      </top>
      <bottom style="medium">
        <color indexed="9"/>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9"/>
      </right>
      <top style="medium">
        <color indexed="64"/>
      </top>
      <bottom/>
      <diagonal/>
    </border>
    <border>
      <left style="medium">
        <color indexed="64"/>
      </left>
      <right style="medium">
        <color indexed="9"/>
      </right>
      <top/>
      <bottom style="thin">
        <color indexed="64"/>
      </bottom>
      <diagonal/>
    </border>
  </borders>
  <cellStyleXfs count="4">
    <xf numFmtId="0" fontId="0" fillId="0" borderId="0"/>
    <xf numFmtId="0" fontId="10" fillId="0" borderId="0"/>
    <xf numFmtId="0" fontId="20" fillId="0" borderId="0"/>
    <xf numFmtId="9" fontId="10" fillId="0" borderId="0" applyFont="0" applyFill="0" applyBorder="0" applyAlignment="0" applyProtection="0"/>
  </cellStyleXfs>
  <cellXfs count="186">
    <xf numFmtId="0" fontId="0" fillId="0" borderId="0" xfId="0"/>
    <xf numFmtId="164" fontId="24" fillId="0" borderId="1" xfId="0" applyNumberFormat="1" applyFont="1" applyBorder="1" applyAlignment="1" applyProtection="1">
      <alignment horizontal="center" vertical="center"/>
      <protection locked="0"/>
    </xf>
    <xf numFmtId="3" fontId="24" fillId="0" borderId="1" xfId="0" applyNumberFormat="1" applyFont="1" applyBorder="1" applyAlignment="1" applyProtection="1">
      <alignment horizontal="center" vertical="center"/>
      <protection locked="0"/>
    </xf>
    <xf numFmtId="165" fontId="24" fillId="0" borderId="1" xfId="0" applyNumberFormat="1" applyFont="1" applyBorder="1" applyAlignment="1" applyProtection="1">
      <alignment horizontal="center"/>
      <protection locked="0"/>
    </xf>
    <xf numFmtId="0" fontId="4" fillId="0" borderId="0" xfId="0" applyFont="1" applyProtection="1"/>
    <xf numFmtId="0" fontId="0" fillId="0" borderId="0" xfId="0" applyProtection="1"/>
    <xf numFmtId="0" fontId="7" fillId="0" borderId="0" xfId="0" applyFont="1" applyProtection="1"/>
    <xf numFmtId="0" fontId="24" fillId="0" borderId="0" xfId="0" applyFont="1" applyProtection="1"/>
    <xf numFmtId="0" fontId="25" fillId="0" borderId="0" xfId="0" applyFont="1" applyProtection="1"/>
    <xf numFmtId="0" fontId="0" fillId="0" borderId="2" xfId="0" applyBorder="1" applyProtection="1"/>
    <xf numFmtId="0" fontId="0" fillId="0" borderId="3" xfId="0" applyBorder="1" applyProtection="1"/>
    <xf numFmtId="0" fontId="4" fillId="0" borderId="4" xfId="0" applyFont="1" applyBorder="1" applyProtection="1"/>
    <xf numFmtId="0" fontId="24" fillId="0" borderId="5" xfId="0" applyFont="1" applyBorder="1" applyProtection="1"/>
    <xf numFmtId="0" fontId="24" fillId="0" borderId="0" xfId="0" applyFont="1" applyBorder="1" applyProtection="1"/>
    <xf numFmtId="0" fontId="22" fillId="0" borderId="6" xfId="0" applyFont="1" applyBorder="1" applyProtection="1"/>
    <xf numFmtId="14" fontId="0" fillId="0" borderId="0" xfId="0" applyNumberFormat="1" applyProtection="1"/>
    <xf numFmtId="0" fontId="24" fillId="0" borderId="0" xfId="0" applyFont="1" applyBorder="1" applyAlignment="1" applyProtection="1">
      <alignment horizontal="center" vertical="center"/>
    </xf>
    <xf numFmtId="1" fontId="24" fillId="0" borderId="1" xfId="0" applyNumberFormat="1" applyFont="1" applyBorder="1" applyAlignment="1" applyProtection="1">
      <alignment horizontal="center" vertical="center"/>
    </xf>
    <xf numFmtId="0" fontId="0" fillId="0" borderId="7" xfId="0" applyBorder="1" applyProtection="1"/>
    <xf numFmtId="0" fontId="0" fillId="0" borderId="8" xfId="0" applyBorder="1" applyProtection="1"/>
    <xf numFmtId="0" fontId="22" fillId="0" borderId="9" xfId="0" applyFont="1" applyBorder="1" applyProtection="1"/>
    <xf numFmtId="0" fontId="0" fillId="0" borderId="0" xfId="0" applyBorder="1" applyProtection="1"/>
    <xf numFmtId="0" fontId="4" fillId="0" borderId="6" xfId="0" applyFont="1" applyBorder="1" applyProtection="1"/>
    <xf numFmtId="14" fontId="4" fillId="0" borderId="0" xfId="0" applyNumberFormat="1" applyFont="1" applyProtection="1"/>
    <xf numFmtId="0" fontId="2" fillId="0" borderId="5" xfId="0" applyFont="1" applyBorder="1" applyAlignment="1" applyProtection="1"/>
    <xf numFmtId="165" fontId="24" fillId="0" borderId="1" xfId="0" applyNumberFormat="1" applyFont="1" applyBorder="1" applyAlignment="1" applyProtection="1">
      <alignment horizontal="center"/>
    </xf>
    <xf numFmtId="0" fontId="24" fillId="0" borderId="0" xfId="0" applyFont="1" applyBorder="1" applyAlignment="1" applyProtection="1"/>
    <xf numFmtId="0" fontId="22" fillId="0" borderId="6" xfId="0" applyFont="1" applyBorder="1" applyAlignment="1" applyProtection="1"/>
    <xf numFmtId="0" fontId="0" fillId="0" borderId="0" xfId="0" applyAlignment="1" applyProtection="1"/>
    <xf numFmtId="0" fontId="24" fillId="0" borderId="0" xfId="0" applyFont="1" applyAlignment="1" applyProtection="1"/>
    <xf numFmtId="0" fontId="24" fillId="0" borderId="0" xfId="0" applyFont="1" applyBorder="1" applyAlignment="1" applyProtection="1">
      <alignment horizontal="center"/>
    </xf>
    <xf numFmtId="0" fontId="25" fillId="0" borderId="0" xfId="0" applyFont="1" applyAlignment="1" applyProtection="1"/>
    <xf numFmtId="166" fontId="24" fillId="0" borderId="1" xfId="0" applyNumberFormat="1" applyFont="1" applyBorder="1" applyAlignment="1" applyProtection="1">
      <alignment horizontal="center"/>
    </xf>
    <xf numFmtId="0" fontId="25" fillId="0" borderId="5" xfId="0" applyFont="1" applyBorder="1" applyProtection="1"/>
    <xf numFmtId="0" fontId="2" fillId="0" borderId="0" xfId="0" applyFont="1" applyAlignment="1" applyProtection="1"/>
    <xf numFmtId="1" fontId="24" fillId="0" borderId="0" xfId="0" applyNumberFormat="1" applyFont="1" applyBorder="1" applyAlignment="1" applyProtection="1">
      <alignment horizontal="center"/>
    </xf>
    <xf numFmtId="0" fontId="26" fillId="0" borderId="0" xfId="0" applyFont="1" applyBorder="1" applyProtection="1"/>
    <xf numFmtId="0" fontId="2" fillId="0" borderId="5" xfId="0" applyFont="1" applyBorder="1" applyProtection="1"/>
    <xf numFmtId="0" fontId="22" fillId="0" borderId="0" xfId="0" applyFont="1" applyBorder="1" applyProtection="1"/>
    <xf numFmtId="0" fontId="24" fillId="0" borderId="10" xfId="0" applyFont="1" applyBorder="1" applyAlignment="1" applyProtection="1">
      <alignment horizontal="center" vertical="center"/>
    </xf>
    <xf numFmtId="0" fontId="22" fillId="0" borderId="0" xfId="0" applyFont="1" applyProtection="1"/>
    <xf numFmtId="0" fontId="8" fillId="0" borderId="0" xfId="0" applyFont="1" applyAlignment="1" applyProtection="1">
      <alignment horizontal="left" vertical="center" wrapText="1"/>
    </xf>
    <xf numFmtId="0" fontId="27" fillId="0" borderId="0" xfId="0" applyFont="1" applyAlignment="1" applyProtection="1">
      <alignment horizontal="left" vertical="center"/>
    </xf>
    <xf numFmtId="0" fontId="27" fillId="0" borderId="0" xfId="0" applyFont="1" applyAlignment="1" applyProtection="1">
      <alignment horizontal="left" vertical="center" wrapText="1"/>
    </xf>
    <xf numFmtId="0" fontId="28" fillId="0" borderId="0" xfId="0" applyFont="1" applyAlignment="1" applyProtection="1">
      <alignment horizontal="center" wrapText="1"/>
    </xf>
    <xf numFmtId="0" fontId="29" fillId="0" borderId="0" xfId="0" applyFont="1" applyAlignment="1" applyProtection="1">
      <alignment horizontal="left"/>
    </xf>
    <xf numFmtId="3" fontId="30" fillId="0" borderId="8" xfId="0" applyNumberFormat="1" applyFont="1" applyBorder="1" applyAlignment="1" applyProtection="1">
      <alignment horizontal="center" wrapText="1"/>
    </xf>
    <xf numFmtId="0" fontId="27" fillId="0" borderId="0" xfId="0" applyFont="1" applyAlignment="1" applyProtection="1">
      <alignment horizontal="center" wrapText="1"/>
    </xf>
    <xf numFmtId="0" fontId="27" fillId="0" borderId="0" xfId="0" applyFont="1" applyAlignment="1" applyProtection="1">
      <alignment wrapText="1"/>
    </xf>
    <xf numFmtId="0" fontId="28" fillId="0" borderId="0" xfId="0" applyFont="1" applyAlignment="1" applyProtection="1">
      <alignment wrapText="1"/>
    </xf>
    <xf numFmtId="0" fontId="31" fillId="0" borderId="0" xfId="0" applyFont="1" applyProtection="1"/>
    <xf numFmtId="0" fontId="30" fillId="0" borderId="8" xfId="0" applyFont="1" applyBorder="1" applyAlignment="1" applyProtection="1">
      <alignment horizontal="center" wrapText="1"/>
    </xf>
    <xf numFmtId="0" fontId="32" fillId="0" borderId="0" xfId="0" applyFont="1" applyProtection="1"/>
    <xf numFmtId="0" fontId="0" fillId="0" borderId="0" xfId="0" applyProtection="1">
      <protection locked="0"/>
    </xf>
    <xf numFmtId="0" fontId="0" fillId="0" borderId="0" xfId="0" applyAlignment="1" applyProtection="1">
      <alignment horizontal="center"/>
    </xf>
    <xf numFmtId="0" fontId="0" fillId="3" borderId="11" xfId="0" applyFill="1" applyBorder="1" applyAlignment="1" applyProtection="1">
      <alignment horizontal="center"/>
      <protection locked="0"/>
    </xf>
    <xf numFmtId="14" fontId="0" fillId="3" borderId="11" xfId="0" applyNumberFormat="1" applyFill="1" applyBorder="1" applyAlignment="1" applyProtection="1">
      <alignment horizontal="center"/>
      <protection locked="0"/>
    </xf>
    <xf numFmtId="0" fontId="33" fillId="4" borderId="12" xfId="0" applyFont="1" applyFill="1" applyBorder="1" applyAlignment="1" applyProtection="1">
      <alignment horizontal="center" wrapText="1"/>
    </xf>
    <xf numFmtId="0" fontId="33" fillId="4" borderId="12" xfId="0" applyFont="1" applyFill="1" applyBorder="1" applyAlignment="1" applyProtection="1">
      <alignment horizontal="center" vertical="center"/>
    </xf>
    <xf numFmtId="0" fontId="33" fillId="4" borderId="13" xfId="0" applyFont="1" applyFill="1" applyBorder="1" applyAlignment="1" applyProtection="1">
      <alignment horizontal="center" vertical="center"/>
    </xf>
    <xf numFmtId="0" fontId="33" fillId="4" borderId="14" xfId="0" applyFont="1" applyFill="1" applyBorder="1" applyAlignment="1" applyProtection="1">
      <alignment horizontal="center" vertical="center" wrapText="1"/>
    </xf>
    <xf numFmtId="0" fontId="33" fillId="4" borderId="14" xfId="0" applyFont="1" applyFill="1" applyBorder="1" applyProtection="1"/>
    <xf numFmtId="0" fontId="5" fillId="4" borderId="15" xfId="0" applyFont="1" applyFill="1" applyBorder="1" applyProtection="1"/>
    <xf numFmtId="0" fontId="23" fillId="4" borderId="13" xfId="0" applyFont="1" applyFill="1" applyBorder="1" applyAlignment="1" applyProtection="1">
      <alignment horizontal="center" vertical="center"/>
    </xf>
    <xf numFmtId="0" fontId="33" fillId="4" borderId="14" xfId="0" applyFont="1" applyFill="1" applyBorder="1" applyAlignment="1" applyProtection="1">
      <alignment horizontal="center" vertical="center"/>
    </xf>
    <xf numFmtId="0" fontId="23" fillId="4" borderId="14" xfId="0" applyFont="1" applyFill="1" applyBorder="1" applyAlignment="1" applyProtection="1">
      <alignment horizontal="center" vertical="center"/>
    </xf>
    <xf numFmtId="0" fontId="23" fillId="4" borderId="15" xfId="0" applyFont="1" applyFill="1" applyBorder="1" applyAlignment="1" applyProtection="1">
      <alignment horizontal="center" vertical="center"/>
    </xf>
    <xf numFmtId="0" fontId="34" fillId="0" borderId="0" xfId="0" applyFont="1" applyAlignment="1" applyProtection="1">
      <alignment horizontal="center"/>
    </xf>
    <xf numFmtId="0" fontId="35" fillId="0" borderId="0" xfId="0" applyFont="1" applyAlignment="1" applyProtection="1">
      <alignment horizontal="left"/>
    </xf>
    <xf numFmtId="0" fontId="11" fillId="0" borderId="0" xfId="2" applyFont="1" applyAlignment="1" applyProtection="1">
      <alignment wrapText="1"/>
    </xf>
    <xf numFmtId="0" fontId="10" fillId="0" borderId="0" xfId="2" applyFont="1" applyAlignment="1" applyProtection="1">
      <alignment wrapText="1"/>
    </xf>
    <xf numFmtId="0" fontId="12" fillId="0" borderId="0" xfId="2" applyFont="1" applyAlignment="1" applyProtection="1">
      <alignment horizontal="center" vertical="center" wrapText="1"/>
    </xf>
    <xf numFmtId="0" fontId="10" fillId="0" borderId="0" xfId="2" applyFont="1" applyAlignment="1" applyProtection="1">
      <alignment horizontal="center" wrapText="1"/>
    </xf>
    <xf numFmtId="0" fontId="13" fillId="2" borderId="16" xfId="2" applyFont="1" applyFill="1" applyBorder="1" applyAlignment="1" applyProtection="1">
      <alignment horizontal="center" vertical="center" wrapText="1"/>
    </xf>
    <xf numFmtId="0" fontId="13" fillId="2" borderId="17" xfId="2" applyFont="1" applyFill="1" applyBorder="1" applyAlignment="1" applyProtection="1">
      <alignment horizontal="center" vertical="center" wrapText="1"/>
    </xf>
    <xf numFmtId="0" fontId="13" fillId="2" borderId="18" xfId="2" applyFont="1" applyFill="1" applyBorder="1" applyAlignment="1" applyProtection="1">
      <alignment horizontal="center" vertical="center" wrapText="1"/>
    </xf>
    <xf numFmtId="0" fontId="14" fillId="2" borderId="0" xfId="2" applyFont="1" applyFill="1" applyBorder="1" applyAlignment="1" applyProtection="1">
      <alignment horizontal="center" vertical="center" wrapText="1"/>
    </xf>
    <xf numFmtId="0" fontId="14" fillId="2" borderId="6" xfId="2" applyFont="1" applyFill="1" applyBorder="1" applyAlignment="1" applyProtection="1">
      <alignment horizontal="center" vertical="center" wrapText="1"/>
    </xf>
    <xf numFmtId="0" fontId="12" fillId="0" borderId="19" xfId="2" applyFont="1" applyBorder="1" applyAlignment="1" applyProtection="1">
      <alignment horizontal="center" vertical="center" wrapText="1"/>
    </xf>
    <xf numFmtId="0" fontId="10" fillId="0" borderId="20" xfId="2" applyFont="1" applyFill="1" applyBorder="1" applyAlignment="1" applyProtection="1">
      <alignment horizontal="left" vertical="center" wrapText="1"/>
    </xf>
    <xf numFmtId="9" fontId="10" fillId="0" borderId="11" xfId="2" applyNumberFormat="1" applyFont="1" applyFill="1" applyBorder="1" applyAlignment="1" applyProtection="1">
      <alignment horizontal="center" vertical="center" wrapText="1"/>
    </xf>
    <xf numFmtId="0" fontId="10" fillId="0" borderId="11" xfId="2" applyFont="1" applyFill="1" applyBorder="1" applyAlignment="1" applyProtection="1">
      <alignment horizontal="center" vertical="center" wrapText="1"/>
    </xf>
    <xf numFmtId="0" fontId="10" fillId="0" borderId="21" xfId="2" applyFont="1" applyFill="1" applyBorder="1" applyAlignment="1" applyProtection="1">
      <alignment horizontal="center" vertical="center" wrapText="1"/>
    </xf>
    <xf numFmtId="0" fontId="12" fillId="2" borderId="22" xfId="2" applyFont="1" applyFill="1" applyBorder="1" applyAlignment="1" applyProtection="1">
      <alignment horizontal="center" vertical="center" wrapText="1"/>
    </xf>
    <xf numFmtId="165" fontId="12" fillId="0" borderId="20" xfId="3" applyNumberFormat="1" applyFont="1" applyFill="1" applyBorder="1" applyAlignment="1" applyProtection="1">
      <alignment horizontal="left" vertical="center" wrapText="1"/>
    </xf>
    <xf numFmtId="0" fontId="12" fillId="0" borderId="23" xfId="2" applyFont="1" applyFill="1" applyBorder="1" applyAlignment="1" applyProtection="1">
      <alignment horizontal="left" vertical="center" wrapText="1"/>
    </xf>
    <xf numFmtId="3" fontId="14" fillId="2" borderId="6" xfId="2" applyNumberFormat="1" applyFont="1" applyFill="1" applyBorder="1" applyAlignment="1" applyProtection="1">
      <alignment horizontal="center" vertical="center" wrapText="1"/>
    </xf>
    <xf numFmtId="0" fontId="12" fillId="0" borderId="20" xfId="2" applyFont="1" applyFill="1" applyBorder="1" applyAlignment="1" applyProtection="1">
      <alignment horizontal="left" vertical="center" wrapText="1"/>
    </xf>
    <xf numFmtId="0" fontId="12" fillId="0" borderId="23" xfId="2" applyFont="1" applyFill="1" applyBorder="1" applyAlignment="1" applyProtection="1">
      <alignment vertical="center" wrapText="1"/>
    </xf>
    <xf numFmtId="0" fontId="12" fillId="0" borderId="24" xfId="2" applyFont="1" applyBorder="1" applyAlignment="1" applyProtection="1">
      <alignment horizontal="center" vertical="center" wrapText="1"/>
    </xf>
    <xf numFmtId="0" fontId="10" fillId="0" borderId="25" xfId="2" applyFont="1" applyFill="1" applyBorder="1" applyAlignment="1" applyProtection="1">
      <alignment horizontal="center" vertical="center" wrapText="1"/>
    </xf>
    <xf numFmtId="0" fontId="10" fillId="0" borderId="26" xfId="2" applyFont="1" applyFill="1" applyBorder="1" applyAlignment="1" applyProtection="1">
      <alignment horizontal="center" vertical="center" wrapText="1"/>
    </xf>
    <xf numFmtId="0" fontId="10" fillId="0" borderId="0" xfId="2" applyFont="1" applyBorder="1" applyAlignment="1" applyProtection="1">
      <alignment horizontal="right" vertical="center" wrapText="1"/>
    </xf>
    <xf numFmtId="0" fontId="10" fillId="0" borderId="0" xfId="2" applyFont="1" applyBorder="1" applyAlignment="1" applyProtection="1">
      <alignment wrapText="1"/>
    </xf>
    <xf numFmtId="0" fontId="17" fillId="0" borderId="0" xfId="1" applyFont="1" applyAlignment="1" applyProtection="1">
      <alignment horizontal="center" vertical="center" wrapText="1"/>
    </xf>
    <xf numFmtId="0" fontId="10" fillId="0" borderId="0" xfId="2" applyFont="1" applyAlignment="1" applyProtection="1">
      <alignment horizontal="left" vertical="center"/>
    </xf>
    <xf numFmtId="0" fontId="10" fillId="0" borderId="0" xfId="2" applyFont="1" applyAlignment="1" applyProtection="1">
      <alignment horizontal="left" vertical="center" wrapText="1"/>
    </xf>
    <xf numFmtId="0" fontId="12" fillId="0" borderId="0" xfId="2" applyFont="1" applyAlignment="1" applyProtection="1">
      <alignment horizontal="left"/>
    </xf>
    <xf numFmtId="3" fontId="12" fillId="0" borderId="8" xfId="1" applyNumberFormat="1" applyFont="1" applyBorder="1" applyAlignment="1" applyProtection="1">
      <alignment horizontal="center" wrapText="1"/>
    </xf>
    <xf numFmtId="0" fontId="12" fillId="0" borderId="8" xfId="1" applyFont="1" applyBorder="1" applyAlignment="1" applyProtection="1">
      <alignment horizontal="center" wrapText="1"/>
    </xf>
    <xf numFmtId="0" fontId="18" fillId="0" borderId="0" xfId="2" applyFont="1" applyAlignment="1" applyProtection="1">
      <alignment horizontal="center" vertical="center" wrapText="1"/>
    </xf>
    <xf numFmtId="0" fontId="17" fillId="0" borderId="0" xfId="2" applyFont="1" applyAlignment="1" applyProtection="1">
      <alignment horizontal="center" vertical="center" wrapText="1"/>
    </xf>
    <xf numFmtId="0" fontId="19" fillId="0" borderId="0" xfId="2" applyFont="1" applyAlignment="1" applyProtection="1">
      <alignment horizontal="left" vertical="center"/>
    </xf>
    <xf numFmtId="0" fontId="19" fillId="0" borderId="0" xfId="2" applyFont="1" applyAlignment="1" applyProtection="1">
      <alignment vertical="center"/>
    </xf>
    <xf numFmtId="0" fontId="10" fillId="0" borderId="0" xfId="2" applyFont="1" applyAlignment="1" applyProtection="1"/>
    <xf numFmtId="0" fontId="19" fillId="0" borderId="0" xfId="2" applyFont="1" applyAlignment="1" applyProtection="1"/>
    <xf numFmtId="0" fontId="36" fillId="0" borderId="0" xfId="2" applyFont="1" applyAlignment="1" applyProtection="1">
      <alignment wrapText="1"/>
    </xf>
    <xf numFmtId="0" fontId="2" fillId="0" borderId="0" xfId="0" applyFont="1" applyProtection="1"/>
    <xf numFmtId="0" fontId="0" fillId="0" borderId="0" xfId="0" applyAlignment="1" applyProtection="1">
      <alignment wrapText="1"/>
    </xf>
    <xf numFmtId="0" fontId="35" fillId="0" borderId="0" xfId="0" applyFont="1" applyProtection="1"/>
    <xf numFmtId="9"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5" xfId="0" applyFont="1" applyFill="1" applyBorder="1" applyAlignment="1">
      <alignment horizontal="center" vertical="center" wrapText="1"/>
    </xf>
    <xf numFmtId="9" fontId="10" fillId="0" borderId="25" xfId="0" applyNumberFormat="1" applyFont="1" applyFill="1" applyBorder="1" applyAlignment="1">
      <alignment horizontal="center" vertical="center" wrapText="1"/>
    </xf>
    <xf numFmtId="0" fontId="12" fillId="0" borderId="20" xfId="0" applyFont="1" applyBorder="1" applyAlignment="1">
      <alignment vertical="center" wrapText="1"/>
    </xf>
    <xf numFmtId="0" fontId="12" fillId="0" borderId="20"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7" fillId="0" borderId="0" xfId="0" applyFont="1" applyAlignment="1" applyProtection="1">
      <alignment horizontal="left" vertical="center"/>
    </xf>
    <xf numFmtId="0" fontId="37" fillId="0" borderId="0" xfId="0" applyFont="1" applyProtection="1"/>
    <xf numFmtId="3" fontId="0" fillId="0" borderId="0" xfId="0" applyNumberFormat="1" applyProtection="1"/>
    <xf numFmtId="3" fontId="24" fillId="0" borderId="0" xfId="0" applyNumberFormat="1" applyFont="1" applyBorder="1" applyAlignment="1" applyProtection="1">
      <alignment horizontal="center" vertical="center"/>
      <protection locked="0"/>
    </xf>
    <xf numFmtId="0" fontId="0" fillId="0" borderId="0" xfId="0" applyBorder="1" applyAlignment="1" applyProtection="1"/>
    <xf numFmtId="3" fontId="24" fillId="0" borderId="1" xfId="0" applyNumberFormat="1" applyFont="1" applyFill="1" applyBorder="1" applyAlignment="1" applyProtection="1">
      <alignment horizontal="center" vertical="center"/>
      <protection locked="0"/>
    </xf>
    <xf numFmtId="3" fontId="24" fillId="0" borderId="0" xfId="0" applyNumberFormat="1" applyFont="1" applyBorder="1" applyAlignment="1" applyProtection="1">
      <alignment horizontal="center" vertical="center"/>
    </xf>
    <xf numFmtId="0" fontId="2" fillId="0" borderId="0" xfId="0" applyFont="1" applyFill="1" applyAlignment="1" applyProtection="1"/>
    <xf numFmtId="165" fontId="24" fillId="0" borderId="1" xfId="0" applyNumberFormat="1" applyFont="1" applyFill="1" applyBorder="1" applyAlignment="1" applyProtection="1">
      <alignment horizontal="center"/>
    </xf>
    <xf numFmtId="0" fontId="24" fillId="0" borderId="2" xfId="0" applyFont="1" applyBorder="1" applyProtection="1"/>
    <xf numFmtId="3" fontId="24" fillId="0" borderId="10" xfId="0" applyNumberFormat="1" applyFont="1" applyFill="1" applyBorder="1" applyAlignment="1" applyProtection="1">
      <alignment horizontal="center" vertical="center"/>
      <protection locked="0"/>
    </xf>
    <xf numFmtId="0" fontId="24" fillId="0" borderId="0" xfId="0" applyFont="1" applyFill="1" applyBorder="1" applyProtection="1"/>
    <xf numFmtId="0" fontId="2" fillId="0" borderId="0" xfId="0" applyFont="1"/>
    <xf numFmtId="0" fontId="7" fillId="0" borderId="5" xfId="0" applyFont="1" applyBorder="1" applyProtection="1"/>
    <xf numFmtId="0" fontId="44" fillId="0" borderId="0" xfId="0" applyFont="1" applyFill="1" applyProtection="1"/>
    <xf numFmtId="0" fontId="44" fillId="5" borderId="0" xfId="0" applyFont="1" applyFill="1" applyProtection="1"/>
    <xf numFmtId="0" fontId="44" fillId="0" borderId="0" xfId="0" applyFont="1" applyProtection="1"/>
    <xf numFmtId="0" fontId="44" fillId="0" borderId="5" xfId="0" applyFont="1" applyBorder="1" applyProtection="1"/>
    <xf numFmtId="0" fontId="7" fillId="0" borderId="0" xfId="0" applyFont="1" applyFill="1" applyProtection="1"/>
    <xf numFmtId="0" fontId="7" fillId="0" borderId="7" xfId="0" applyFont="1" applyBorder="1" applyProtection="1"/>
    <xf numFmtId="0" fontId="7" fillId="0" borderId="0" xfId="0" applyFont="1" applyAlignment="1" applyProtection="1"/>
    <xf numFmtId="0" fontId="44" fillId="0" borderId="0" xfId="0" applyFont="1" applyAlignment="1" applyProtection="1">
      <alignment horizontal="left" wrapText="1" indent="1"/>
    </xf>
    <xf numFmtId="0" fontId="44" fillId="6" borderId="0" xfId="0" applyFont="1" applyFill="1" applyProtection="1"/>
    <xf numFmtId="3" fontId="24" fillId="6" borderId="1" xfId="0" applyNumberFormat="1" applyFont="1" applyFill="1" applyBorder="1" applyAlignment="1" applyProtection="1">
      <alignment horizontal="center" vertical="center"/>
      <protection locked="0"/>
    </xf>
    <xf numFmtId="0" fontId="24" fillId="6" borderId="0" xfId="0" applyFont="1" applyFill="1" applyBorder="1" applyProtection="1"/>
    <xf numFmtId="0" fontId="45" fillId="0" borderId="0" xfId="0" applyFont="1" applyAlignment="1" applyProtection="1">
      <alignment horizontal="left" wrapText="1" indent="1"/>
    </xf>
    <xf numFmtId="1" fontId="24" fillId="0" borderId="1" xfId="0" applyNumberFormat="1" applyFont="1" applyFill="1" applyBorder="1" applyAlignment="1" applyProtection="1">
      <alignment horizontal="center"/>
      <protection locked="0"/>
    </xf>
    <xf numFmtId="3" fontId="24" fillId="7" borderId="0" xfId="0" applyNumberFormat="1" applyFont="1" applyFill="1" applyBorder="1" applyAlignment="1" applyProtection="1">
      <alignment horizontal="center" vertical="center"/>
      <protection locked="0"/>
    </xf>
    <xf numFmtId="1" fontId="24" fillId="0" borderId="1" xfId="0" applyNumberFormat="1" applyFont="1" applyFill="1" applyBorder="1" applyAlignment="1" applyProtection="1">
      <alignment horizontal="center" vertical="center"/>
    </xf>
    <xf numFmtId="0" fontId="2" fillId="0" borderId="0" xfId="0" applyFont="1" applyAlignment="1">
      <alignment wrapText="1"/>
    </xf>
    <xf numFmtId="0" fontId="2" fillId="0" borderId="0" xfId="0" applyFont="1" applyFill="1"/>
    <xf numFmtId="0" fontId="24" fillId="0" borderId="0" xfId="0" applyFont="1" applyFill="1" applyBorder="1" applyAlignment="1" applyProtection="1"/>
    <xf numFmtId="1" fontId="24" fillId="0" borderId="1" xfId="0" applyNumberFormat="1" applyFont="1" applyFill="1" applyBorder="1" applyAlignment="1" applyProtection="1">
      <alignment horizontal="center"/>
    </xf>
    <xf numFmtId="166" fontId="24" fillId="0" borderId="1" xfId="0" applyNumberFormat="1" applyFont="1" applyFill="1" applyBorder="1" applyAlignment="1" applyProtection="1">
      <alignment horizontal="center" vertical="center"/>
    </xf>
    <xf numFmtId="0" fontId="4" fillId="5" borderId="0" xfId="0" applyFont="1" applyFill="1" applyProtection="1"/>
    <xf numFmtId="0" fontId="0" fillId="5" borderId="0" xfId="0" applyFill="1" applyProtection="1"/>
    <xf numFmtId="1" fontId="0" fillId="0" borderId="0" xfId="0" applyNumberFormat="1" applyProtection="1"/>
    <xf numFmtId="0" fontId="24" fillId="0" borderId="0" xfId="0" applyFont="1" applyProtection="1">
      <protection locked="0"/>
    </xf>
    <xf numFmtId="0" fontId="0" fillId="0" borderId="0" xfId="0" applyAlignment="1" applyProtection="1">
      <protection locked="0"/>
    </xf>
    <xf numFmtId="0" fontId="0" fillId="0" borderId="0" xfId="0" applyAlignment="1" applyProtection="1">
      <alignment horizontal="left" vertical="top" wrapText="1"/>
    </xf>
    <xf numFmtId="0" fontId="0" fillId="0" borderId="0" xfId="0" applyAlignment="1" applyProtection="1">
      <alignment horizontal="left" vertical="top"/>
    </xf>
    <xf numFmtId="0" fontId="34" fillId="0" borderId="0" xfId="0" applyFont="1" applyAlignment="1" applyProtection="1">
      <alignment horizontal="center"/>
    </xf>
    <xf numFmtId="0" fontId="0" fillId="0" borderId="0" xfId="0" applyAlignment="1" applyProtection="1">
      <alignment horizontal="left" wrapText="1"/>
    </xf>
    <xf numFmtId="0" fontId="0" fillId="0" borderId="0" xfId="0" applyAlignment="1" applyProtection="1">
      <alignment horizontal="left"/>
    </xf>
    <xf numFmtId="0" fontId="0" fillId="0" borderId="0" xfId="0" applyFill="1" applyBorder="1" applyAlignment="1" applyProtection="1">
      <alignment horizontal="left" wrapText="1"/>
    </xf>
    <xf numFmtId="0" fontId="0" fillId="0" borderId="0" xfId="0" applyFill="1" applyBorder="1" applyAlignment="1" applyProtection="1">
      <alignment horizontal="left"/>
    </xf>
    <xf numFmtId="0" fontId="38" fillId="0" borderId="28" xfId="0" applyFont="1" applyBorder="1" applyAlignment="1" applyProtection="1">
      <alignment horizontal="center" vertical="center"/>
    </xf>
    <xf numFmtId="0" fontId="38" fillId="0" borderId="29" xfId="0" applyFont="1" applyBorder="1" applyAlignment="1" applyProtection="1">
      <alignment horizontal="center" vertical="center"/>
    </xf>
    <xf numFmtId="0" fontId="38" fillId="0" borderId="30" xfId="0" applyFont="1" applyBorder="1" applyAlignment="1" applyProtection="1">
      <alignment horizontal="center" vertical="center"/>
    </xf>
    <xf numFmtId="0" fontId="7" fillId="0" borderId="28" xfId="0" applyFont="1" applyBorder="1" applyAlignment="1" applyProtection="1">
      <alignment horizontal="left" vertical="center" wrapText="1" indent="1"/>
    </xf>
    <xf numFmtId="0" fontId="7" fillId="0" borderId="29" xfId="0" applyFont="1" applyBorder="1" applyAlignment="1" applyProtection="1">
      <alignment horizontal="left" vertical="center" wrapText="1" indent="1"/>
    </xf>
    <xf numFmtId="0" fontId="7" fillId="0" borderId="30" xfId="0" applyFont="1" applyBorder="1" applyAlignment="1" applyProtection="1">
      <alignment horizontal="left" vertical="center" wrapText="1" indent="1"/>
    </xf>
    <xf numFmtId="0" fontId="23" fillId="0" borderId="28" xfId="0" applyFont="1" applyBorder="1" applyAlignment="1" applyProtection="1">
      <alignment horizontal="center" vertical="center"/>
    </xf>
    <xf numFmtId="0" fontId="23" fillId="0" borderId="29" xfId="0" applyFont="1" applyBorder="1" applyAlignment="1" applyProtection="1">
      <alignment horizontal="center" vertical="center"/>
    </xf>
    <xf numFmtId="0" fontId="23" fillId="0" borderId="30" xfId="0" applyFont="1" applyBorder="1" applyAlignment="1" applyProtection="1">
      <alignment horizontal="center" vertical="center"/>
    </xf>
    <xf numFmtId="0" fontId="2" fillId="0" borderId="28" xfId="0" applyFont="1" applyBorder="1" applyAlignment="1" applyProtection="1">
      <alignment horizontal="left" vertical="center" wrapText="1" indent="1"/>
    </xf>
    <xf numFmtId="0" fontId="2" fillId="0" borderId="29" xfId="0" applyFont="1" applyBorder="1" applyAlignment="1" applyProtection="1">
      <alignment horizontal="left" vertical="center" wrapText="1" indent="1"/>
    </xf>
    <xf numFmtId="0" fontId="24" fillId="0" borderId="29" xfId="0" applyFont="1" applyBorder="1" applyAlignment="1" applyProtection="1">
      <alignment horizontal="left" vertical="center" wrapText="1" indent="1"/>
    </xf>
    <xf numFmtId="0" fontId="24" fillId="0" borderId="30" xfId="0" applyFont="1" applyBorder="1" applyAlignment="1" applyProtection="1">
      <alignment horizontal="left" vertical="center" wrapText="1" indent="1"/>
    </xf>
    <xf numFmtId="0" fontId="39" fillId="0" borderId="0" xfId="0" applyFont="1" applyAlignment="1" applyProtection="1">
      <alignment horizontal="center"/>
    </xf>
    <xf numFmtId="167" fontId="38" fillId="0" borderId="0" xfId="0" applyNumberFormat="1" applyFont="1" applyAlignment="1" applyProtection="1">
      <alignment horizontal="center"/>
    </xf>
    <xf numFmtId="0" fontId="14" fillId="2" borderId="0" xfId="2" applyFont="1" applyFill="1" applyBorder="1" applyAlignment="1" applyProtection="1">
      <alignment horizontal="center" vertical="center" wrapText="1"/>
    </xf>
    <xf numFmtId="0" fontId="42" fillId="0" borderId="8" xfId="2" applyFont="1" applyBorder="1" applyAlignment="1" applyProtection="1">
      <alignment horizontal="center" vertical="top" wrapText="1"/>
    </xf>
    <xf numFmtId="0" fontId="13" fillId="2" borderId="0" xfId="2" applyFont="1" applyFill="1" applyBorder="1" applyAlignment="1" applyProtection="1">
      <alignment horizontal="center" vertical="center" wrapText="1"/>
    </xf>
    <xf numFmtId="0" fontId="15" fillId="2" borderId="0" xfId="2" applyFont="1" applyFill="1" applyBorder="1" applyAlignment="1" applyProtection="1">
      <alignment horizontal="center" vertical="center" wrapText="1"/>
    </xf>
    <xf numFmtId="0" fontId="40" fillId="0" borderId="0" xfId="2" applyFont="1" applyAlignment="1" applyProtection="1">
      <alignment horizontal="center" wrapText="1"/>
    </xf>
    <xf numFmtId="0" fontId="41" fillId="0" borderId="0" xfId="2" applyFont="1" applyAlignment="1" applyProtection="1">
      <alignment horizontal="center" wrapText="1"/>
    </xf>
    <xf numFmtId="0" fontId="13" fillId="2" borderId="31" xfId="2" applyFont="1" applyFill="1" applyBorder="1" applyAlignment="1" applyProtection="1">
      <alignment horizontal="center" vertical="center" wrapText="1"/>
    </xf>
    <xf numFmtId="0" fontId="13" fillId="2" borderId="32" xfId="2" applyFont="1" applyFill="1" applyBorder="1" applyAlignment="1" applyProtection="1">
      <alignment horizontal="center" vertical="center" wrapText="1"/>
    </xf>
  </cellXfs>
  <cellStyles count="4">
    <cellStyle name="Normal" xfId="0" builtinId="0"/>
    <cellStyle name="Normal 2" xfId="1" xr:uid="{00000000-0005-0000-0000-000001000000}"/>
    <cellStyle name="Normal 3" xfId="2" xr:uid="{00000000-0005-0000-0000-000002000000}"/>
    <cellStyle name="Percent 2" xfId="3" xr:uid="{00000000-0005-0000-0000-000003000000}"/>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bottom style="thin">
          <color auto="1"/>
        </bottom>
        <vertical/>
        <horizontal/>
      </border>
    </dxf>
  </dxfs>
  <tableStyles count="1" defaultTableStyle="TableStyleMedium2" defaultPivotStyle="PivotStyleLight16">
    <tableStyle name="Invisible" pivot="0" table="0" count="0" xr9:uid="{00000000-0011-0000-FFFF-FFFF00000000}"/>
  </tableStyles>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70" lockText="1"/>
</file>

<file path=xl/ctrlProps/ctrlProp10.xml><?xml version="1.0" encoding="utf-8"?>
<formControlPr xmlns="http://schemas.microsoft.com/office/spreadsheetml/2009/9/main" objectType="CheckBox" fmlaLink="$N102" lockText="1"/>
</file>

<file path=xl/ctrlProps/ctrlProp11.xml><?xml version="1.0" encoding="utf-8"?>
<formControlPr xmlns="http://schemas.microsoft.com/office/spreadsheetml/2009/9/main" objectType="CheckBox" fmlaLink="$N102" lockText="1"/>
</file>

<file path=xl/ctrlProps/ctrlProp12.xml><?xml version="1.0" encoding="utf-8"?>
<formControlPr xmlns="http://schemas.microsoft.com/office/spreadsheetml/2009/9/main" objectType="CheckBox" fmlaLink="$N103" lockText="1"/>
</file>

<file path=xl/ctrlProps/ctrlProp13.xml><?xml version="1.0" encoding="utf-8"?>
<formControlPr xmlns="http://schemas.microsoft.com/office/spreadsheetml/2009/9/main" objectType="CheckBox" fmlaLink="$N19" lockText="1"/>
</file>

<file path=xl/ctrlProps/ctrlProp14.xml><?xml version="1.0" encoding="utf-8"?>
<formControlPr xmlns="http://schemas.microsoft.com/office/spreadsheetml/2009/9/main" objectType="CheckBox" fmlaLink="$N50" lockText="1"/>
</file>

<file path=xl/ctrlProps/ctrlProp15.xml><?xml version="1.0" encoding="utf-8"?>
<formControlPr xmlns="http://schemas.microsoft.com/office/spreadsheetml/2009/9/main" objectType="CheckBox" checked="Checked" fmlaLink="$N$18" lockText="1"/>
</file>

<file path=xl/ctrlProps/ctrlProp2.xml><?xml version="1.0" encoding="utf-8"?>
<formControlPr xmlns="http://schemas.microsoft.com/office/spreadsheetml/2009/9/main" objectType="CheckBox" fmlaLink="$N71" lockText="1"/>
</file>

<file path=xl/ctrlProps/ctrlProp3.xml><?xml version="1.0" encoding="utf-8"?>
<formControlPr xmlns="http://schemas.microsoft.com/office/spreadsheetml/2009/9/main" objectType="CheckBox" fmlaLink="$N78" lockText="1"/>
</file>

<file path=xl/ctrlProps/ctrlProp4.xml><?xml version="1.0" encoding="utf-8"?>
<formControlPr xmlns="http://schemas.microsoft.com/office/spreadsheetml/2009/9/main" objectType="CheckBox" fmlaLink="$N79" lockText="1"/>
</file>

<file path=xl/ctrlProps/ctrlProp5.xml><?xml version="1.0" encoding="utf-8"?>
<formControlPr xmlns="http://schemas.microsoft.com/office/spreadsheetml/2009/9/main" objectType="CheckBox" fmlaLink="$N80" lockText="1"/>
</file>

<file path=xl/ctrlProps/ctrlProp6.xml><?xml version="1.0" encoding="utf-8"?>
<formControlPr xmlns="http://schemas.microsoft.com/office/spreadsheetml/2009/9/main" objectType="CheckBox" fmlaLink="$N93" lockText="1"/>
</file>

<file path=xl/ctrlProps/ctrlProp7.xml><?xml version="1.0" encoding="utf-8"?>
<formControlPr xmlns="http://schemas.microsoft.com/office/spreadsheetml/2009/9/main" objectType="CheckBox" fmlaLink="$N94" lockText="1"/>
</file>

<file path=xl/ctrlProps/ctrlProp8.xml><?xml version="1.0" encoding="utf-8"?>
<formControlPr xmlns="http://schemas.microsoft.com/office/spreadsheetml/2009/9/main" objectType="CheckBox" fmlaLink="$N95" lockText="1"/>
</file>

<file path=xl/ctrlProps/ctrlProp9.xml><?xml version="1.0" encoding="utf-8"?>
<formControlPr xmlns="http://schemas.microsoft.com/office/spreadsheetml/2009/9/main" objectType="CheckBox" fmlaLink="$N101"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69</xdr:row>
          <xdr:rowOff>9525</xdr:rowOff>
        </xdr:from>
        <xdr:to>
          <xdr:col>3</xdr:col>
          <xdr:colOff>504825</xdr:colOff>
          <xdr:row>69</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70</xdr:row>
          <xdr:rowOff>9525</xdr:rowOff>
        </xdr:from>
        <xdr:to>
          <xdr:col>3</xdr:col>
          <xdr:colOff>514350</xdr:colOff>
          <xdr:row>71</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77</xdr:row>
          <xdr:rowOff>9525</xdr:rowOff>
        </xdr:from>
        <xdr:to>
          <xdr:col>3</xdr:col>
          <xdr:colOff>514350</xdr:colOff>
          <xdr:row>78</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78</xdr:row>
          <xdr:rowOff>9525</xdr:rowOff>
        </xdr:from>
        <xdr:to>
          <xdr:col>3</xdr:col>
          <xdr:colOff>514350</xdr:colOff>
          <xdr:row>79</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79</xdr:row>
          <xdr:rowOff>9525</xdr:rowOff>
        </xdr:from>
        <xdr:to>
          <xdr:col>3</xdr:col>
          <xdr:colOff>514350</xdr:colOff>
          <xdr:row>80</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92</xdr:row>
          <xdr:rowOff>9525</xdr:rowOff>
        </xdr:from>
        <xdr:to>
          <xdr:col>3</xdr:col>
          <xdr:colOff>514350</xdr:colOff>
          <xdr:row>93</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93</xdr:row>
          <xdr:rowOff>9525</xdr:rowOff>
        </xdr:from>
        <xdr:to>
          <xdr:col>3</xdr:col>
          <xdr:colOff>514350</xdr:colOff>
          <xdr:row>94</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94</xdr:row>
          <xdr:rowOff>9525</xdr:rowOff>
        </xdr:from>
        <xdr:to>
          <xdr:col>3</xdr:col>
          <xdr:colOff>514350</xdr:colOff>
          <xdr:row>95</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100</xdr:row>
          <xdr:rowOff>9525</xdr:rowOff>
        </xdr:from>
        <xdr:to>
          <xdr:col>3</xdr:col>
          <xdr:colOff>514350</xdr:colOff>
          <xdr:row>101</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101</xdr:row>
          <xdr:rowOff>9525</xdr:rowOff>
        </xdr:from>
        <xdr:to>
          <xdr:col>3</xdr:col>
          <xdr:colOff>514350</xdr:colOff>
          <xdr:row>102</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101</xdr:row>
          <xdr:rowOff>9525</xdr:rowOff>
        </xdr:from>
        <xdr:to>
          <xdr:col>3</xdr:col>
          <xdr:colOff>514350</xdr:colOff>
          <xdr:row>102</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102</xdr:row>
          <xdr:rowOff>9525</xdr:rowOff>
        </xdr:from>
        <xdr:to>
          <xdr:col>3</xdr:col>
          <xdr:colOff>514350</xdr:colOff>
          <xdr:row>103</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30</xdr:row>
          <xdr:rowOff>9525</xdr:rowOff>
        </xdr:from>
        <xdr:to>
          <xdr:col>3</xdr:col>
          <xdr:colOff>504825</xdr:colOff>
          <xdr:row>30</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52</xdr:row>
          <xdr:rowOff>9525</xdr:rowOff>
        </xdr:from>
        <xdr:to>
          <xdr:col>3</xdr:col>
          <xdr:colOff>504825</xdr:colOff>
          <xdr:row>52</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16</xdr:row>
          <xdr:rowOff>152400</xdr:rowOff>
        </xdr:from>
        <xdr:to>
          <xdr:col>3</xdr:col>
          <xdr:colOff>552450</xdr:colOff>
          <xdr:row>18</xdr:row>
          <xdr:rowOff>66675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3"/>
  <sheetViews>
    <sheetView showGridLines="0" tabSelected="1" topLeftCell="A4" workbookViewId="0">
      <selection activeCell="C5" sqref="C5"/>
    </sheetView>
  </sheetViews>
  <sheetFormatPr defaultColWidth="9" defaultRowHeight="15" x14ac:dyDescent="0.25"/>
  <cols>
    <col min="1" max="1" width="1.28515625" style="5" customWidth="1"/>
    <col min="2" max="2" width="22.28515625" style="5" customWidth="1"/>
    <col min="3" max="3" width="28" style="5" customWidth="1"/>
    <col min="4" max="4" width="23.85546875" style="5" customWidth="1"/>
    <col min="5" max="7" width="14.28515625" style="5" hidden="1" customWidth="1"/>
    <col min="8" max="16384" width="9" style="5"/>
  </cols>
  <sheetData>
    <row r="1" spans="2:7" ht="18.75" x14ac:dyDescent="0.3">
      <c r="B1" s="158" t="s">
        <v>150</v>
      </c>
      <c r="C1" s="158"/>
      <c r="D1" s="158"/>
      <c r="F1" s="15">
        <v>44561</v>
      </c>
    </row>
    <row r="2" spans="2:7" ht="18.75" x14ac:dyDescent="0.3">
      <c r="B2" s="67"/>
      <c r="C2" s="67"/>
      <c r="D2" s="67"/>
      <c r="F2" s="15">
        <v>44227</v>
      </c>
    </row>
    <row r="3" spans="2:7" ht="18.75" x14ac:dyDescent="0.3">
      <c r="B3" s="68" t="s">
        <v>115</v>
      </c>
      <c r="C3" s="67"/>
      <c r="D3" s="67"/>
      <c r="F3" s="15">
        <v>44255</v>
      </c>
    </row>
    <row r="4" spans="2:7" ht="9.6" customHeight="1" x14ac:dyDescent="0.25">
      <c r="F4" s="15">
        <v>44286</v>
      </c>
    </row>
    <row r="5" spans="2:7" x14ac:dyDescent="0.25">
      <c r="B5" s="5" t="s">
        <v>61</v>
      </c>
      <c r="C5" s="55"/>
      <c r="D5" s="54"/>
      <c r="F5" s="15">
        <v>44316</v>
      </c>
    </row>
    <row r="6" spans="2:7" ht="9.6" customHeight="1" x14ac:dyDescent="0.25">
      <c r="C6" s="54"/>
      <c r="D6" s="54"/>
      <c r="F6" s="15">
        <v>44347</v>
      </c>
    </row>
    <row r="7" spans="2:7" x14ac:dyDescent="0.25">
      <c r="B7" s="5" t="s">
        <v>62</v>
      </c>
      <c r="C7" s="55"/>
      <c r="D7" s="54"/>
      <c r="F7" s="15">
        <v>44377</v>
      </c>
    </row>
    <row r="8" spans="2:7" ht="9.6" customHeight="1" x14ac:dyDescent="0.25">
      <c r="C8" s="54"/>
      <c r="D8" s="54"/>
      <c r="F8" s="15">
        <v>44408</v>
      </c>
    </row>
    <row r="9" spans="2:7" x14ac:dyDescent="0.25">
      <c r="B9" s="5" t="s">
        <v>133</v>
      </c>
      <c r="C9" s="56"/>
      <c r="D9" s="54"/>
      <c r="F9" s="15">
        <v>44439</v>
      </c>
    </row>
    <row r="10" spans="2:7" ht="9.6" customHeight="1" x14ac:dyDescent="0.25">
      <c r="C10" s="54"/>
      <c r="D10" s="54"/>
      <c r="F10" s="15">
        <v>44469</v>
      </c>
    </row>
    <row r="11" spans="2:7" x14ac:dyDescent="0.25">
      <c r="B11" s="5" t="s">
        <v>63</v>
      </c>
      <c r="C11" s="56"/>
      <c r="D11" s="54"/>
      <c r="F11" s="15">
        <v>44500</v>
      </c>
    </row>
    <row r="12" spans="2:7" ht="27.95" customHeight="1" x14ac:dyDescent="0.25">
      <c r="F12" s="15">
        <v>44530</v>
      </c>
    </row>
    <row r="13" spans="2:7" ht="15.75" x14ac:dyDescent="0.25">
      <c r="B13" s="68" t="s">
        <v>116</v>
      </c>
      <c r="F13" s="15"/>
    </row>
    <row r="14" spans="2:7" ht="9.6" customHeight="1" x14ac:dyDescent="0.25"/>
    <row r="15" spans="2:7" ht="14.25" customHeight="1" x14ac:dyDescent="0.25">
      <c r="B15" s="159" t="s">
        <v>164</v>
      </c>
      <c r="C15" s="160"/>
      <c r="D15" s="160"/>
      <c r="G15" s="108"/>
    </row>
    <row r="16" spans="2:7" ht="22.9" customHeight="1" x14ac:dyDescent="0.25">
      <c r="B16" s="160" t="s">
        <v>117</v>
      </c>
      <c r="C16" s="160"/>
      <c r="D16" s="160"/>
    </row>
    <row r="17" spans="2:4" ht="27.75" customHeight="1" x14ac:dyDescent="0.25">
      <c r="B17" s="161" t="s">
        <v>162</v>
      </c>
      <c r="C17" s="162"/>
      <c r="D17" s="162"/>
    </row>
    <row r="18" spans="2:4" ht="32.25" customHeight="1" x14ac:dyDescent="0.25">
      <c r="B18" s="161" t="s">
        <v>151</v>
      </c>
      <c r="C18" s="161"/>
      <c r="D18" s="161"/>
    </row>
    <row r="19" spans="2:4" ht="22.9" customHeight="1" x14ac:dyDescent="0.25">
      <c r="B19" s="160" t="s">
        <v>120</v>
      </c>
      <c r="C19" s="160"/>
      <c r="D19" s="160"/>
    </row>
    <row r="21" spans="2:4" ht="15.75" x14ac:dyDescent="0.25">
      <c r="B21" s="109" t="s">
        <v>122</v>
      </c>
    </row>
    <row r="22" spans="2:4" ht="9.6" customHeight="1" x14ac:dyDescent="0.25"/>
    <row r="23" spans="2:4" ht="146.25" customHeight="1" x14ac:dyDescent="0.25">
      <c r="B23" s="156" t="s">
        <v>163</v>
      </c>
      <c r="C23" s="157"/>
      <c r="D23" s="157"/>
    </row>
  </sheetData>
  <sheetProtection algorithmName="SHA-512" hashValue="qDIERTzN04lgZ0Pkv4YL0QIyx1rT0spge7oNh9Ck91yJ07Cfh0gFi2HxYcguXgpnv7QpTfwIge1yj7ln08QGbA==" saltValue="x6v+fU2KHdxCJpkECJ+ODg==" spinCount="100000" sheet="1" selectLockedCells="1"/>
  <mergeCells count="7">
    <mergeCell ref="B23:D23"/>
    <mergeCell ref="B1:D1"/>
    <mergeCell ref="B15:D15"/>
    <mergeCell ref="B16:D16"/>
    <mergeCell ref="B17:D17"/>
    <mergeCell ref="B18:D18"/>
    <mergeCell ref="B19:D19"/>
  </mergeCells>
  <dataValidations count="2">
    <dataValidation type="textLength" allowBlank="1" showInputMessage="1" showErrorMessage="1" sqref="C7" xr:uid="{00000000-0002-0000-0000-000000000000}">
      <formula1>0</formula1>
      <formula2>40</formula2>
    </dataValidation>
    <dataValidation type="list" allowBlank="1" showErrorMessage="1" sqref="C9" xr:uid="{00000000-0002-0000-0000-000002000000}">
      <formula1>$F$1:$F$13</formula1>
    </dataValidation>
  </dataValidations>
  <pageMargins left="0.7"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Y116"/>
  <sheetViews>
    <sheetView showGridLines="0" zoomScaleNormal="100" workbookViewId="0">
      <selection activeCell="D50" sqref="D50"/>
    </sheetView>
  </sheetViews>
  <sheetFormatPr defaultColWidth="9" defaultRowHeight="15" x14ac:dyDescent="0.25"/>
  <cols>
    <col min="1" max="1" width="5.140625" style="5" customWidth="1"/>
    <col min="2" max="2" width="21.28515625" style="5" customWidth="1"/>
    <col min="3" max="3" width="61.140625" style="5" bestFit="1" customWidth="1"/>
    <col min="4" max="4" width="9.140625" style="5" customWidth="1"/>
    <col min="5" max="5" width="1.7109375" style="5" customWidth="1"/>
    <col min="6" max="6" width="9.140625" style="5" customWidth="1"/>
    <col min="7" max="7" width="1.7109375" style="4" customWidth="1"/>
    <col min="8" max="10" width="8.7109375" style="5" customWidth="1"/>
    <col min="11" max="11" width="10.7109375" style="4" hidden="1" customWidth="1"/>
    <col min="12" max="15" width="10.7109375" style="5" hidden="1" customWidth="1"/>
    <col min="16" max="18" width="9" style="5" hidden="1" customWidth="1"/>
    <col min="19" max="24" width="9" style="5"/>
    <col min="25" max="25" width="10.7109375" style="5" bestFit="1" customWidth="1"/>
    <col min="26" max="16384" width="9" style="5"/>
  </cols>
  <sheetData>
    <row r="1" spans="1:25" ht="15.75" x14ac:dyDescent="0.25">
      <c r="A1" s="176" t="str">
        <f>"2021 Journey to Excellence - Pack "&amp;'Setup &amp; Instructions'!C5&amp;" - "&amp;'Setup &amp; Instructions'!C7&amp;" District"</f>
        <v>2021 Journey to Excellence - Pack  -  District</v>
      </c>
      <c r="B1" s="176"/>
      <c r="C1" s="176"/>
      <c r="D1" s="176"/>
      <c r="E1" s="176"/>
      <c r="F1" s="176"/>
      <c r="G1" s="176"/>
      <c r="H1" s="176"/>
      <c r="I1" s="176"/>
      <c r="J1" s="176"/>
      <c r="K1" s="151"/>
      <c r="L1" s="152"/>
      <c r="M1" s="152"/>
      <c r="N1" s="152"/>
      <c r="O1" s="152"/>
      <c r="P1" s="152"/>
      <c r="Q1" s="152"/>
      <c r="R1" s="152"/>
      <c r="S1" s="53"/>
      <c r="T1" s="53"/>
      <c r="U1" s="53"/>
      <c r="V1" s="53"/>
      <c r="W1" s="53"/>
      <c r="X1" s="53"/>
      <c r="Y1" s="53"/>
    </row>
    <row r="2" spans="1:25" s="7" customFormat="1" ht="13.7" customHeight="1" x14ac:dyDescent="0.2">
      <c r="A2" s="177" t="str">
        <f>IF('Setup &amp; Instructions'!C11="","",'Setup &amp; Instructions'!C11)</f>
        <v/>
      </c>
      <c r="B2" s="177"/>
      <c r="C2" s="177"/>
      <c r="D2" s="177"/>
      <c r="E2" s="177"/>
      <c r="F2" s="177"/>
      <c r="G2" s="177"/>
      <c r="H2" s="177"/>
      <c r="I2" s="177"/>
      <c r="J2" s="177"/>
      <c r="K2" s="6"/>
      <c r="S2" s="154"/>
      <c r="T2" s="154"/>
      <c r="U2" s="154"/>
      <c r="V2" s="154"/>
      <c r="W2" s="154"/>
      <c r="X2" s="154"/>
      <c r="Y2" s="154"/>
    </row>
    <row r="3" spans="1:25" ht="18.399999999999999" customHeight="1" thickBot="1" x14ac:dyDescent="0.3">
      <c r="A3" s="8"/>
      <c r="S3" s="53"/>
      <c r="T3" s="53"/>
      <c r="U3" s="53"/>
      <c r="V3" s="53"/>
      <c r="W3" s="53"/>
      <c r="X3" s="53"/>
      <c r="Y3" s="53"/>
    </row>
    <row r="4" spans="1:25" ht="27.95" customHeight="1" thickBot="1" x14ac:dyDescent="0.3">
      <c r="A4" s="57" t="s">
        <v>68</v>
      </c>
      <c r="B4" s="58" t="s">
        <v>0</v>
      </c>
      <c r="C4" s="59" t="s">
        <v>4</v>
      </c>
      <c r="D4" s="60" t="s">
        <v>6</v>
      </c>
      <c r="E4" s="61"/>
      <c r="F4" s="60" t="s">
        <v>5</v>
      </c>
      <c r="G4" s="62"/>
      <c r="H4" s="57" t="s">
        <v>1</v>
      </c>
      <c r="I4" s="57" t="s">
        <v>2</v>
      </c>
      <c r="J4" s="57" t="s">
        <v>3</v>
      </c>
      <c r="S4" s="53"/>
      <c r="T4" s="53"/>
      <c r="U4" s="53"/>
      <c r="V4" s="53"/>
      <c r="W4" s="53"/>
      <c r="X4" s="53"/>
      <c r="Y4" s="53"/>
    </row>
    <row r="5" spans="1:25" ht="15" customHeight="1" thickBot="1" x14ac:dyDescent="0.3">
      <c r="A5" s="63"/>
      <c r="B5" s="64" t="s">
        <v>56</v>
      </c>
      <c r="C5" s="65"/>
      <c r="D5" s="65"/>
      <c r="E5" s="65"/>
      <c r="F5" s="65"/>
      <c r="G5" s="65"/>
      <c r="H5" s="65"/>
      <c r="I5" s="65"/>
      <c r="J5" s="66"/>
      <c r="S5" s="53"/>
      <c r="T5" s="53"/>
      <c r="U5" s="53"/>
      <c r="V5" s="53"/>
      <c r="W5" s="53"/>
      <c r="X5" s="53"/>
      <c r="Y5" s="53"/>
    </row>
    <row r="6" spans="1:25" ht="6.75" customHeight="1" x14ac:dyDescent="0.25">
      <c r="A6" s="163">
        <v>1</v>
      </c>
      <c r="B6" s="166" t="s">
        <v>167</v>
      </c>
      <c r="C6" s="9"/>
      <c r="D6" s="10"/>
      <c r="E6" s="10"/>
      <c r="F6" s="10"/>
      <c r="G6" s="11"/>
      <c r="H6" s="169" t="str">
        <f>IF(K10=1,K7,IF(K10=101,K7,""))</f>
        <v/>
      </c>
      <c r="I6" s="169" t="str">
        <f>IF(K10=11,L7,"")</f>
        <v/>
      </c>
      <c r="J6" s="169" t="str">
        <f>IF(K10=111,M7,"")</f>
        <v/>
      </c>
      <c r="S6" s="53"/>
      <c r="T6" s="53"/>
      <c r="U6" s="53"/>
      <c r="V6" s="53"/>
      <c r="W6" s="53"/>
      <c r="X6" s="53"/>
      <c r="Y6" s="53"/>
    </row>
    <row r="7" spans="1:25" ht="15" customHeight="1" x14ac:dyDescent="0.25">
      <c r="A7" s="164"/>
      <c r="B7" s="167"/>
      <c r="C7" s="12" t="s">
        <v>7</v>
      </c>
      <c r="D7" s="1"/>
      <c r="E7" s="13"/>
      <c r="F7" s="13"/>
      <c r="G7" s="14"/>
      <c r="H7" s="170"/>
      <c r="I7" s="170"/>
      <c r="J7" s="170"/>
      <c r="K7" s="4">
        <v>50</v>
      </c>
      <c r="L7" s="5">
        <v>100</v>
      </c>
      <c r="M7" s="5">
        <v>200</v>
      </c>
      <c r="S7" s="53"/>
      <c r="T7" s="53"/>
      <c r="U7" s="53"/>
      <c r="V7" s="53"/>
      <c r="W7" s="53"/>
      <c r="X7" s="53"/>
      <c r="Y7" s="53"/>
    </row>
    <row r="8" spans="1:25" ht="15" customHeight="1" x14ac:dyDescent="0.25">
      <c r="A8" s="164"/>
      <c r="B8" s="167"/>
      <c r="C8" s="12" t="s">
        <v>132</v>
      </c>
      <c r="D8" s="1"/>
      <c r="E8" s="13"/>
      <c r="F8" s="13"/>
      <c r="G8" s="14"/>
      <c r="H8" s="170"/>
      <c r="I8" s="170"/>
      <c r="J8" s="170"/>
      <c r="L8" s="5">
        <v>6</v>
      </c>
      <c r="M8" s="15"/>
      <c r="S8" s="53"/>
      <c r="T8" s="53"/>
      <c r="U8" s="53"/>
      <c r="V8" s="53"/>
      <c r="W8" s="53"/>
      <c r="X8" s="53"/>
      <c r="Y8" s="53"/>
    </row>
    <row r="9" spans="1:25" ht="15" customHeight="1" x14ac:dyDescent="0.25">
      <c r="A9" s="164"/>
      <c r="B9" s="167"/>
      <c r="C9" s="12" t="s">
        <v>9</v>
      </c>
      <c r="D9" s="1"/>
      <c r="E9" s="13"/>
      <c r="F9" s="13"/>
      <c r="G9" s="14"/>
      <c r="H9" s="170"/>
      <c r="I9" s="170"/>
      <c r="J9" s="170"/>
      <c r="S9" s="53"/>
      <c r="T9" s="53"/>
      <c r="U9" s="53"/>
      <c r="V9" s="53"/>
      <c r="W9" s="53"/>
      <c r="X9" s="53"/>
      <c r="Y9" s="53"/>
    </row>
    <row r="10" spans="1:25" ht="15" customHeight="1" x14ac:dyDescent="0.25">
      <c r="A10" s="164"/>
      <c r="B10" s="167"/>
      <c r="C10" s="12" t="s">
        <v>10</v>
      </c>
      <c r="D10" s="1"/>
      <c r="E10" s="13"/>
      <c r="F10" s="13"/>
      <c r="G10" s="14"/>
      <c r="H10" s="170"/>
      <c r="I10" s="170"/>
      <c r="J10" s="170"/>
      <c r="K10" s="4">
        <f>IF(D7="",0,1)+IF(F15=L8,100,0)+IF(D8="",0,10)</f>
        <v>0</v>
      </c>
      <c r="S10" s="53"/>
      <c r="T10" s="53"/>
      <c r="U10" s="53"/>
      <c r="V10" s="53"/>
      <c r="W10" s="53"/>
      <c r="X10" s="53"/>
      <c r="Y10" s="53"/>
    </row>
    <row r="11" spans="1:25" ht="15" customHeight="1" x14ac:dyDescent="0.25">
      <c r="A11" s="164"/>
      <c r="B11" s="167"/>
      <c r="C11" s="12" t="s">
        <v>11</v>
      </c>
      <c r="D11" s="1"/>
      <c r="E11" s="13"/>
      <c r="F11" s="13"/>
      <c r="G11" s="14"/>
      <c r="H11" s="170"/>
      <c r="I11" s="170"/>
      <c r="J11" s="170"/>
      <c r="S11" s="53"/>
      <c r="T11" s="53"/>
      <c r="U11" s="53"/>
      <c r="V11" s="53"/>
      <c r="W11" s="53"/>
      <c r="X11" s="53"/>
      <c r="Y11" s="53"/>
    </row>
    <row r="12" spans="1:25" ht="15" customHeight="1" x14ac:dyDescent="0.25">
      <c r="A12" s="164"/>
      <c r="B12" s="167"/>
      <c r="C12" s="12" t="s">
        <v>12</v>
      </c>
      <c r="D12" s="1"/>
      <c r="E12" s="13"/>
      <c r="F12" s="13"/>
      <c r="G12" s="14"/>
      <c r="H12" s="170"/>
      <c r="I12" s="170"/>
      <c r="J12" s="170"/>
      <c r="S12" s="53"/>
      <c r="T12" s="53"/>
      <c r="U12" s="53"/>
      <c r="V12" s="53"/>
      <c r="W12" s="53"/>
      <c r="X12" s="53"/>
      <c r="Y12" s="53"/>
    </row>
    <row r="13" spans="1:25" ht="15" customHeight="1" x14ac:dyDescent="0.25">
      <c r="A13" s="164"/>
      <c r="B13" s="167"/>
      <c r="C13" s="12" t="s">
        <v>13</v>
      </c>
      <c r="D13" s="1"/>
      <c r="E13" s="13"/>
      <c r="F13" s="13"/>
      <c r="G13" s="14"/>
      <c r="H13" s="170"/>
      <c r="I13" s="170"/>
      <c r="J13" s="170"/>
      <c r="S13" s="53"/>
      <c r="T13" s="53"/>
      <c r="U13" s="53"/>
      <c r="V13" s="53"/>
      <c r="W13" s="53"/>
      <c r="X13" s="53"/>
      <c r="Y13" s="53"/>
    </row>
    <row r="14" spans="1:25" ht="15" customHeight="1" x14ac:dyDescent="0.25">
      <c r="A14" s="164"/>
      <c r="B14" s="167"/>
      <c r="C14" s="12" t="s">
        <v>14</v>
      </c>
      <c r="D14" s="1"/>
      <c r="E14" s="13"/>
      <c r="F14" s="13"/>
      <c r="G14" s="14"/>
      <c r="H14" s="170"/>
      <c r="I14" s="170"/>
      <c r="J14" s="170"/>
      <c r="S14" s="53"/>
      <c r="T14" s="53"/>
      <c r="U14" s="53"/>
      <c r="V14" s="53"/>
      <c r="W14" s="53"/>
      <c r="X14" s="53"/>
      <c r="Y14" s="53"/>
    </row>
    <row r="15" spans="1:25" ht="15" customHeight="1" x14ac:dyDescent="0.25">
      <c r="A15" s="164"/>
      <c r="B15" s="167"/>
      <c r="C15" s="12" t="s">
        <v>8</v>
      </c>
      <c r="D15" s="16"/>
      <c r="E15" s="13"/>
      <c r="F15" s="17">
        <f>IF(D9="",0,1)+IF(D10="",0,1)+IF(D11="",0,1)+IF(D12="",0,1)+IF(D13="",0,1)+IF(D14="",0,1)</f>
        <v>0</v>
      </c>
      <c r="G15" s="14"/>
      <c r="H15" s="170"/>
      <c r="I15" s="170"/>
      <c r="J15" s="170"/>
      <c r="S15" s="53"/>
      <c r="T15" s="53"/>
      <c r="U15" s="53"/>
      <c r="V15" s="53"/>
      <c r="W15" s="53"/>
      <c r="X15" s="53"/>
      <c r="Y15" s="53"/>
    </row>
    <row r="16" spans="1:25" ht="6.75" customHeight="1" thickBot="1" x14ac:dyDescent="0.3">
      <c r="A16" s="165"/>
      <c r="B16" s="168"/>
      <c r="C16" s="18"/>
      <c r="D16" s="19"/>
      <c r="E16" s="19"/>
      <c r="F16" s="19"/>
      <c r="G16" s="20"/>
      <c r="H16" s="171"/>
      <c r="I16" s="171"/>
      <c r="J16" s="171"/>
      <c r="S16" s="53"/>
      <c r="T16" s="53"/>
      <c r="U16" s="53"/>
      <c r="V16" s="53"/>
      <c r="W16" s="53"/>
      <c r="X16" s="53"/>
      <c r="Y16" s="53"/>
    </row>
    <row r="17" spans="1:25" ht="15" customHeight="1" thickBot="1" x14ac:dyDescent="0.3">
      <c r="A17" s="63"/>
      <c r="B17" s="64" t="s">
        <v>57</v>
      </c>
      <c r="C17" s="65"/>
      <c r="D17" s="65"/>
      <c r="E17" s="65"/>
      <c r="F17" s="65"/>
      <c r="G17" s="65"/>
      <c r="H17" s="65"/>
      <c r="I17" s="65"/>
      <c r="J17" s="66"/>
      <c r="S17" s="53"/>
      <c r="T17" s="53"/>
      <c r="U17" s="53"/>
      <c r="V17" s="53"/>
      <c r="W17" s="53"/>
      <c r="X17" s="53"/>
      <c r="Y17" s="53"/>
    </row>
    <row r="18" spans="1:25" ht="15" customHeight="1" x14ac:dyDescent="0.25">
      <c r="A18" s="163">
        <v>2</v>
      </c>
      <c r="B18" s="172" t="s">
        <v>143</v>
      </c>
      <c r="C18" s="126" t="s">
        <v>194</v>
      </c>
      <c r="D18" s="10"/>
      <c r="E18" s="10"/>
      <c r="G18" s="11"/>
      <c r="H18" s="169" t="str">
        <f>IF(AND(I18="",J18=""), IF(K24=1,K19,""),"")</f>
        <v/>
      </c>
      <c r="I18" s="169" t="str">
        <f>IF(AND(building_gold_score="",bronze_met=TRUE,OR(gain&gt;0,AND(num_scouts&lt;M21,num_scouts&gt;=L21))),L19,"")</f>
        <v/>
      </c>
      <c r="J18" s="169" t="str">
        <f>IF(AND(bronze_met=TRUE,K22=110),M19,"")</f>
        <v/>
      </c>
      <c r="N18" s="53" t="b">
        <v>1</v>
      </c>
      <c r="S18" s="53"/>
      <c r="T18" s="53"/>
      <c r="U18" s="53"/>
      <c r="V18" s="53"/>
      <c r="W18" s="53"/>
      <c r="X18" s="53"/>
      <c r="Y18" s="53"/>
    </row>
    <row r="19" spans="1:25" ht="15" customHeight="1" x14ac:dyDescent="0.25">
      <c r="A19" s="164"/>
      <c r="B19" s="173"/>
      <c r="C19" s="130" t="s">
        <v>168</v>
      </c>
      <c r="D19" s="1"/>
      <c r="E19" s="21"/>
      <c r="F19" s="21"/>
      <c r="G19" s="22"/>
      <c r="H19" s="170"/>
      <c r="I19" s="170"/>
      <c r="J19" s="170"/>
      <c r="K19" s="4">
        <v>50</v>
      </c>
      <c r="L19" s="5">
        <v>100</v>
      </c>
      <c r="M19" s="5">
        <v>200</v>
      </c>
      <c r="N19" s="53" t="b">
        <v>0</v>
      </c>
      <c r="S19" s="53"/>
      <c r="T19" s="53"/>
      <c r="U19" s="53"/>
      <c r="V19" s="53"/>
      <c r="W19" s="53"/>
      <c r="X19" s="53"/>
      <c r="Y19" s="53"/>
    </row>
    <row r="20" spans="1:25" ht="15" customHeight="1" x14ac:dyDescent="0.25">
      <c r="A20" s="164"/>
      <c r="B20" s="174"/>
      <c r="C20" s="130" t="str">
        <f>IF('Setup &amp; Instructions'!C9=44561," Count: Number of Scouts registered at start of this year's charter (1/1/2021)"," Count: Number of Scouts registered at start of this year's charter ("&amp;MONTH('Setup &amp; Instructions'!C9+1)&amp;"/"&amp;DAY('Setup &amp; Instructions'!C9+1)&amp;"/"&amp;YEAR('Setup &amp; Instructions'!C9)-1&amp;")")</f>
        <v xml:space="preserve"> Count: Number of Scouts registered at start of this year's charter (1/1/1899)</v>
      </c>
      <c r="D20" s="122"/>
      <c r="E20" s="13" t="s">
        <v>157</v>
      </c>
      <c r="F20" s="13"/>
      <c r="G20" s="14"/>
      <c r="H20" s="170"/>
      <c r="I20" s="170"/>
      <c r="J20" s="170"/>
      <c r="K20" s="23">
        <v>44500</v>
      </c>
      <c r="M20" s="5">
        <v>0.05</v>
      </c>
      <c r="N20" s="5" t="b">
        <f>IF(AND(beascout_flag=TRUE, recruitment_event&lt;&gt;""),TRUE,FALSE)</f>
        <v>0</v>
      </c>
      <c r="S20" s="53"/>
      <c r="T20" s="53"/>
      <c r="U20" s="53"/>
      <c r="V20" s="53"/>
      <c r="W20" s="53"/>
      <c r="X20" s="53"/>
      <c r="Y20" s="53"/>
    </row>
    <row r="21" spans="1:25" ht="15" hidden="1" customHeight="1" x14ac:dyDescent="0.25">
      <c r="A21" s="164"/>
      <c r="B21" s="174"/>
      <c r="C21" s="132" t="s">
        <v>169</v>
      </c>
      <c r="D21" s="122"/>
      <c r="E21" s="128" t="s">
        <v>158</v>
      </c>
      <c r="F21" s="128"/>
      <c r="G21" s="14"/>
      <c r="H21" s="170"/>
      <c r="I21" s="170"/>
      <c r="J21" s="170"/>
      <c r="K21" s="4">
        <v>1</v>
      </c>
      <c r="L21" s="5">
        <v>40</v>
      </c>
      <c r="M21" s="5">
        <v>60</v>
      </c>
      <c r="R21" s="152"/>
      <c r="S21" s="53"/>
      <c r="T21" s="53"/>
      <c r="U21" s="53"/>
      <c r="V21" s="53"/>
      <c r="W21" s="53"/>
      <c r="X21" s="53"/>
      <c r="Y21" s="53"/>
    </row>
    <row r="22" spans="1:25" ht="15" customHeight="1" x14ac:dyDescent="0.25">
      <c r="A22" s="164"/>
      <c r="B22" s="174"/>
      <c r="C22" s="139" t="s">
        <v>199</v>
      </c>
      <c r="D22" s="140"/>
      <c r="E22" s="141" t="s">
        <v>158</v>
      </c>
      <c r="F22" s="141"/>
      <c r="G22" s="14"/>
      <c r="H22" s="170"/>
      <c r="I22" s="170"/>
      <c r="J22" s="170"/>
      <c r="K22" s="4">
        <f>IF(OR(F30&gt;=L20,F28&gt;=L21),10,0)+IF(OR(F30&gt;=M20,F28&gt;=M21),100,0)</f>
        <v>10</v>
      </c>
      <c r="L22" s="119">
        <f>D21+D22+D24</f>
        <v>0</v>
      </c>
      <c r="S22" s="53"/>
      <c r="T22" s="53"/>
      <c r="U22" s="53"/>
      <c r="V22" s="53"/>
      <c r="W22" s="53"/>
      <c r="X22" s="53"/>
      <c r="Y22" s="53"/>
    </row>
    <row r="23" spans="1:25" ht="15" hidden="1" customHeight="1" x14ac:dyDescent="0.25">
      <c r="A23" s="164"/>
      <c r="B23" s="174"/>
      <c r="C23" s="142" t="s">
        <v>193</v>
      </c>
      <c r="D23" s="144"/>
      <c r="E23" s="141" t="s">
        <v>159</v>
      </c>
      <c r="F23" s="141"/>
      <c r="G23" s="14"/>
      <c r="H23" s="170"/>
      <c r="I23" s="170"/>
      <c r="J23" s="170"/>
      <c r="L23" s="119"/>
      <c r="R23" s="152"/>
      <c r="S23" s="53"/>
      <c r="T23" s="53"/>
      <c r="U23" s="53"/>
      <c r="V23" s="53"/>
      <c r="W23" s="53"/>
      <c r="X23" s="53"/>
      <c r="Y23" s="53"/>
    </row>
    <row r="24" spans="1:25" ht="15" customHeight="1" x14ac:dyDescent="0.25">
      <c r="A24" s="164"/>
      <c r="B24" s="174"/>
      <c r="C24" s="133" t="str">
        <f>IF($N$18,"    Less: Transfers out to other units during the year other than AoLs","")</f>
        <v xml:space="preserve">    Less: Transfers out to other units during the year other than AoLs</v>
      </c>
      <c r="D24" s="127"/>
      <c r="E24" s="13" t="str">
        <f>IF($N$18,"C","")</f>
        <v>C</v>
      </c>
      <c r="F24" s="13"/>
      <c r="G24" s="14"/>
      <c r="H24" s="170"/>
      <c r="I24" s="170"/>
      <c r="J24" s="170"/>
      <c r="K24" s="4">
        <f>IF(AND((N19=TRUE),(D19&lt;&gt;"")),1,0)</f>
        <v>0</v>
      </c>
      <c r="L24" s="119">
        <f>D26+D27</f>
        <v>0</v>
      </c>
      <c r="S24" s="53"/>
      <c r="T24" s="53"/>
      <c r="U24" s="53"/>
      <c r="V24" s="53"/>
      <c r="W24" s="53"/>
      <c r="X24" s="53"/>
      <c r="Y24" s="53"/>
    </row>
    <row r="25" spans="1:25" ht="15" customHeight="1" x14ac:dyDescent="0.25">
      <c r="A25" s="164"/>
      <c r="B25" s="174"/>
      <c r="C25" s="138" t="s">
        <v>198</v>
      </c>
      <c r="D25" s="2"/>
      <c r="E25" s="13" t="s">
        <v>196</v>
      </c>
      <c r="F25" s="13"/>
      <c r="G25" s="14"/>
      <c r="H25" s="170"/>
      <c r="I25" s="170"/>
      <c r="J25" s="170"/>
      <c r="L25" s="119"/>
      <c r="S25" s="53"/>
      <c r="T25" s="53"/>
      <c r="U25" s="53"/>
      <c r="V25" s="53"/>
      <c r="W25" s="53"/>
      <c r="X25" s="53"/>
      <c r="Y25" s="53"/>
    </row>
    <row r="26" spans="1:25" ht="15" customHeight="1" x14ac:dyDescent="0.25">
      <c r="A26" s="164"/>
      <c r="B26" s="174"/>
      <c r="C26" s="134" t="s">
        <v>197</v>
      </c>
      <c r="D26" s="2"/>
      <c r="E26" s="128" t="s">
        <v>166</v>
      </c>
      <c r="F26" s="13"/>
      <c r="G26" s="14"/>
      <c r="H26" s="170"/>
      <c r="I26" s="170"/>
      <c r="J26" s="170"/>
      <c r="L26" s="153">
        <f>D29-D20</f>
        <v>0</v>
      </c>
      <c r="S26" s="53"/>
      <c r="T26" s="53"/>
      <c r="U26" s="53"/>
      <c r="V26" s="53"/>
      <c r="W26" s="53"/>
      <c r="X26" s="53"/>
      <c r="Y26" s="53"/>
    </row>
    <row r="27" spans="1:25" ht="15" customHeight="1" x14ac:dyDescent="0.25">
      <c r="A27" s="164"/>
      <c r="B27" s="174"/>
      <c r="C27" s="131" t="str">
        <f>IF($N$18,"    Plus: Transfers in from other units during the charter year","")</f>
        <v xml:space="preserve">    Plus: Transfers in from other units during the charter year</v>
      </c>
      <c r="D27" s="127"/>
      <c r="E27" s="128" t="str">
        <f>IF($N$18,"F","")</f>
        <v>F</v>
      </c>
      <c r="F27" s="128"/>
      <c r="G27" s="14"/>
      <c r="H27" s="170"/>
      <c r="I27" s="170"/>
      <c r="J27" s="170"/>
      <c r="S27" s="53"/>
      <c r="T27" s="53"/>
      <c r="U27" s="53"/>
      <c r="V27" s="53"/>
      <c r="W27" s="53"/>
      <c r="X27" s="53"/>
      <c r="Y27" s="53"/>
    </row>
    <row r="28" spans="1:25" ht="15" customHeight="1" x14ac:dyDescent="0.25">
      <c r="A28" s="164"/>
      <c r="B28" s="174"/>
      <c r="C28" s="135" t="str">
        <f>" Count: Number of Scouts registered at end of this year's charter ("&amp;MONTH('Setup &amp; Instructions'!C9)&amp;"/"&amp;DAY('Setup &amp; Instructions'!C9)&amp;"/"&amp;YEAR('Setup &amp; Instructions'!C9)&amp;")"</f>
        <v xml:space="preserve"> Count: Number of Scouts registered at end of this year's charter (1/0/1900)</v>
      </c>
      <c r="E28" s="13" t="s">
        <v>160</v>
      </c>
      <c r="F28" s="145">
        <f>D20-D22-D24+D26+D27</f>
        <v>0</v>
      </c>
      <c r="G28" s="14"/>
      <c r="H28" s="170"/>
      <c r="I28" s="170"/>
      <c r="J28" s="170"/>
      <c r="S28" s="53"/>
      <c r="T28" s="53"/>
      <c r="U28" s="53"/>
      <c r="V28" s="53"/>
      <c r="W28" s="53"/>
      <c r="X28" s="53"/>
      <c r="Y28" s="53"/>
    </row>
    <row r="29" spans="1:25" ht="28.5" customHeight="1" x14ac:dyDescent="0.25">
      <c r="A29" s="164"/>
      <c r="B29" s="174"/>
      <c r="C29" s="146" t="str">
        <f>IF('Setup &amp; Instructions'!C9=44561," Count: Number of Scouts to be registered at the start of next year's charter (1/1/2022) including new applications submitted with charter renewal"," Count: Number of Scouts to be registered at the start of next year's charter ("&amp;MONTH('Setup &amp; Instructions'!C9+1)&amp;"/"&amp;DAY('Setup &amp; Instructions'!C9+1)&amp;"/"&amp;YEAR('Setup &amp; Instructions'!C9)&amp;") including new applications submitted with charter renewal")</f>
        <v xml:space="preserve"> Count: Number of Scouts to be registered at the start of next year's charter (1/1/1900) including new applications submitted with charter renewal</v>
      </c>
      <c r="D29" s="143"/>
      <c r="E29" s="26" t="s">
        <v>165</v>
      </c>
      <c r="G29" s="14"/>
      <c r="H29" s="170"/>
      <c r="I29" s="170"/>
      <c r="J29" s="170"/>
      <c r="S29" s="53"/>
      <c r="T29" s="53"/>
      <c r="U29" s="53"/>
      <c r="V29" s="53"/>
      <c r="W29" s="53"/>
      <c r="X29" s="53"/>
      <c r="Y29" s="53"/>
    </row>
    <row r="30" spans="1:25" ht="15" customHeight="1" x14ac:dyDescent="0.25">
      <c r="A30" s="164"/>
      <c r="B30" s="174"/>
      <c r="C30" s="6" t="s">
        <v>170</v>
      </c>
      <c r="E30" s="13"/>
      <c r="F30" s="150">
        <f>IF(D20=0,0,D29/D20-1)</f>
        <v>0</v>
      </c>
      <c r="G30" s="14"/>
      <c r="H30" s="170"/>
      <c r="I30" s="170"/>
      <c r="J30" s="170"/>
      <c r="S30" s="53"/>
      <c r="T30" s="53"/>
      <c r="U30" s="53"/>
      <c r="V30" s="53"/>
      <c r="W30" s="53"/>
      <c r="X30" s="53"/>
      <c r="Y30" s="53"/>
    </row>
    <row r="31" spans="1:25" ht="15" customHeight="1" thickBot="1" x14ac:dyDescent="0.3">
      <c r="A31" s="165"/>
      <c r="B31" s="175"/>
      <c r="C31" s="136" t="s">
        <v>148</v>
      </c>
      <c r="D31" s="19"/>
      <c r="E31" s="19"/>
      <c r="F31" s="19"/>
      <c r="G31" s="20"/>
      <c r="H31" s="171"/>
      <c r="I31" s="171"/>
      <c r="J31" s="171"/>
      <c r="S31" s="53"/>
      <c r="T31" s="53"/>
      <c r="U31" s="53"/>
      <c r="V31" s="53"/>
      <c r="W31" s="53"/>
      <c r="X31" s="53"/>
      <c r="Y31" s="53"/>
    </row>
    <row r="32" spans="1:25" ht="6.75" customHeight="1" x14ac:dyDescent="0.25">
      <c r="A32" s="163">
        <v>3</v>
      </c>
      <c r="B32" s="172" t="s">
        <v>60</v>
      </c>
      <c r="C32" s="9"/>
      <c r="D32" s="10"/>
      <c r="E32" s="10"/>
      <c r="F32" s="10"/>
      <c r="G32" s="11"/>
      <c r="H32" s="169" t="str">
        <f>IF(K36=1,K33,IF(K36=101,K33,""))</f>
        <v/>
      </c>
      <c r="I32" s="169" t="str">
        <f>IF(K36=11,L33,"")</f>
        <v/>
      </c>
      <c r="J32" s="169" t="str">
        <f>IF((D20+D26+D27)=0,"",IF(K36=111,M33,""))</f>
        <v/>
      </c>
      <c r="S32" s="53"/>
      <c r="T32" s="53"/>
      <c r="U32" s="53"/>
      <c r="V32" s="53"/>
      <c r="W32" s="53"/>
      <c r="X32" s="53"/>
      <c r="Y32" s="53"/>
    </row>
    <row r="33" spans="1:25" s="28" customFormat="1" ht="15" customHeight="1" x14ac:dyDescent="0.25">
      <c r="A33" s="164"/>
      <c r="B33" s="174"/>
      <c r="C33" s="129" t="str">
        <f>" Count: Number of Scouts to be registered at start of next year's charter ("&amp;MONTH('Setup &amp; Instructions'!C9+1)&amp;"/"&amp;DAY('Setup &amp; Instructions'!C9+1)&amp;"/"&amp;YEAR('Setup &amp; Instructions'!C9)&amp;")"</f>
        <v xml:space="preserve"> Count: Number of Scouts to be registered at start of next year's charter (1/1/1900)</v>
      </c>
      <c r="E33" s="26" t="s">
        <v>165</v>
      </c>
      <c r="F33" s="149">
        <f>D29</f>
        <v>0</v>
      </c>
      <c r="G33" s="27"/>
      <c r="H33" s="170"/>
      <c r="I33" s="170"/>
      <c r="J33" s="170"/>
      <c r="K33" s="4">
        <v>50</v>
      </c>
      <c r="L33" s="5">
        <v>100</v>
      </c>
      <c r="M33" s="5">
        <v>200</v>
      </c>
      <c r="S33" s="155"/>
      <c r="T33" s="155"/>
      <c r="U33" s="53"/>
      <c r="V33" s="155"/>
      <c r="W33" s="155"/>
      <c r="X33" s="155"/>
      <c r="Y33" s="155"/>
    </row>
    <row r="34" spans="1:25" s="28" customFormat="1" ht="15" customHeight="1" x14ac:dyDescent="0.25">
      <c r="A34" s="164"/>
      <c r="B34" s="174"/>
      <c r="C34" s="147" t="str">
        <f>" Count: Number of NEW applications submitted with next year's charter "</f>
        <v xml:space="preserve"> Count: Number of NEW applications submitted with next year's charter </v>
      </c>
      <c r="D34" s="143"/>
      <c r="E34" s="148" t="s">
        <v>190</v>
      </c>
      <c r="F34" s="121"/>
      <c r="G34" s="27"/>
      <c r="H34" s="170"/>
      <c r="I34" s="170"/>
      <c r="J34" s="170"/>
      <c r="K34" s="5">
        <v>0.6</v>
      </c>
      <c r="L34" s="5">
        <v>0.65</v>
      </c>
      <c r="M34" s="5">
        <v>0.75</v>
      </c>
      <c r="S34" s="155"/>
      <c r="T34" s="155"/>
      <c r="U34" s="53"/>
      <c r="V34" s="155"/>
      <c r="W34" s="155"/>
      <c r="X34" s="155"/>
      <c r="Y34" s="155"/>
    </row>
    <row r="35" spans="1:25" s="28" customFormat="1" ht="15" customHeight="1" x14ac:dyDescent="0.25">
      <c r="A35" s="164"/>
      <c r="B35" s="174"/>
      <c r="C35" s="29" t="s">
        <v>15</v>
      </c>
      <c r="E35" s="26" t="s">
        <v>191</v>
      </c>
      <c r="F35" s="17">
        <f>+F28-D25</f>
        <v>0</v>
      </c>
      <c r="G35" s="27"/>
      <c r="H35" s="170"/>
      <c r="I35" s="170"/>
      <c r="J35" s="170"/>
      <c r="K35" s="5"/>
      <c r="L35" s="5"/>
      <c r="M35" s="5"/>
      <c r="S35" s="155"/>
      <c r="T35" s="155"/>
      <c r="U35" s="155"/>
      <c r="V35" s="155"/>
      <c r="W35" s="155"/>
      <c r="X35" s="155"/>
      <c r="Y35" s="155"/>
    </row>
    <row r="36" spans="1:25" s="28" customFormat="1" ht="15" hidden="1" customHeight="1" x14ac:dyDescent="0.25">
      <c r="A36" s="164"/>
      <c r="B36" s="174"/>
      <c r="C36" s="29"/>
      <c r="D36" s="120"/>
      <c r="G36" s="27"/>
      <c r="H36" s="170"/>
      <c r="I36" s="170"/>
      <c r="J36" s="170"/>
      <c r="K36" s="4">
        <f>IF(F37&gt;=K34,1,0)+IF(F37&gt;=L34,10,0)+IF(F37&gt;=M34,100,0)</f>
        <v>111</v>
      </c>
      <c r="L36" s="5"/>
      <c r="M36" s="5"/>
      <c r="S36" s="155"/>
      <c r="T36" s="155"/>
      <c r="U36" s="155"/>
      <c r="V36" s="155"/>
      <c r="W36" s="155"/>
      <c r="X36" s="155"/>
      <c r="Y36" s="155"/>
    </row>
    <row r="37" spans="1:25" s="28" customFormat="1" ht="15" customHeight="1" x14ac:dyDescent="0.25">
      <c r="A37" s="164"/>
      <c r="B37" s="174"/>
      <c r="C37" s="31" t="s">
        <v>195</v>
      </c>
      <c r="E37" s="26"/>
      <c r="F37" s="125" t="str">
        <f>IF(F35=0,"",IF((F33-D34)/F35&gt;1,1,(F33-D34)/F35))</f>
        <v/>
      </c>
      <c r="G37" s="27"/>
      <c r="H37" s="170"/>
      <c r="I37" s="170"/>
      <c r="J37" s="170"/>
      <c r="K37" s="4"/>
      <c r="S37" s="155"/>
      <c r="T37" s="155"/>
      <c r="U37" s="155"/>
      <c r="V37" s="155"/>
      <c r="W37" s="155"/>
      <c r="X37" s="155"/>
      <c r="Y37" s="155"/>
    </row>
    <row r="38" spans="1:25" ht="6.75" customHeight="1" thickBot="1" x14ac:dyDescent="0.3">
      <c r="A38" s="165"/>
      <c r="B38" s="175"/>
      <c r="C38" s="18"/>
      <c r="D38" s="19"/>
      <c r="E38" s="19"/>
      <c r="F38" s="19"/>
      <c r="G38" s="20"/>
      <c r="H38" s="171"/>
      <c r="I38" s="171"/>
      <c r="J38" s="171"/>
      <c r="S38" s="53"/>
      <c r="T38" s="53"/>
      <c r="U38" s="53"/>
      <c r="V38" s="53"/>
      <c r="W38" s="53"/>
      <c r="X38" s="53"/>
      <c r="Y38" s="53"/>
    </row>
    <row r="39" spans="1:25" ht="6.75" customHeight="1" x14ac:dyDescent="0.25">
      <c r="A39" s="163">
        <v>4</v>
      </c>
      <c r="B39" s="172" t="s">
        <v>16</v>
      </c>
      <c r="C39" s="9"/>
      <c r="D39" s="10"/>
      <c r="E39" s="10"/>
      <c r="F39" s="10"/>
      <c r="G39" s="11"/>
      <c r="H39" s="169" t="str">
        <f>IF(K43=1,K40,IF(K43=101,K40,""))</f>
        <v/>
      </c>
      <c r="I39" s="169" t="str">
        <f>IF(K43=11,L40,IF(K43=10,L40,""))</f>
        <v/>
      </c>
      <c r="J39" s="169" t="str">
        <f>IF(K43=111,M40,IF(K43=110,M40,""))</f>
        <v/>
      </c>
      <c r="S39" s="53"/>
      <c r="T39" s="53"/>
      <c r="U39" s="53"/>
      <c r="V39" s="53"/>
      <c r="W39" s="53"/>
      <c r="X39" s="53"/>
      <c r="Y39" s="53"/>
    </row>
    <row r="40" spans="1:25" x14ac:dyDescent="0.25">
      <c r="A40" s="164"/>
      <c r="B40" s="174"/>
      <c r="C40" s="12" t="s">
        <v>17</v>
      </c>
      <c r="D40" s="2"/>
      <c r="E40" s="26"/>
      <c r="F40" s="26"/>
      <c r="G40" s="27"/>
      <c r="H40" s="170"/>
      <c r="I40" s="170"/>
      <c r="J40" s="170"/>
      <c r="K40" s="4">
        <v>25</v>
      </c>
      <c r="L40" s="5">
        <v>50</v>
      </c>
      <c r="M40" s="5">
        <v>100</v>
      </c>
      <c r="S40" s="53"/>
      <c r="T40" s="53"/>
      <c r="U40" s="53"/>
      <c r="V40" s="53"/>
      <c r="W40" s="53"/>
      <c r="X40" s="53"/>
      <c r="Y40" s="53"/>
    </row>
    <row r="41" spans="1:25" x14ac:dyDescent="0.25">
      <c r="A41" s="164"/>
      <c r="B41" s="174"/>
      <c r="C41" s="33" t="s">
        <v>18</v>
      </c>
      <c r="D41" s="2"/>
      <c r="E41" s="26"/>
      <c r="F41" s="30"/>
      <c r="G41" s="27"/>
      <c r="H41" s="170"/>
      <c r="I41" s="170"/>
      <c r="J41" s="170"/>
      <c r="K41" s="5">
        <v>2</v>
      </c>
      <c r="L41" s="5">
        <v>0.6</v>
      </c>
      <c r="M41" s="5">
        <v>0.8</v>
      </c>
      <c r="S41" s="53"/>
      <c r="T41" s="53"/>
      <c r="U41" s="53"/>
      <c r="V41" s="53"/>
      <c r="W41" s="53"/>
      <c r="X41" s="53"/>
      <c r="Y41" s="53"/>
    </row>
    <row r="42" spans="1:25" x14ac:dyDescent="0.25">
      <c r="A42" s="164"/>
      <c r="B42" s="174"/>
      <c r="C42" s="31" t="s">
        <v>19</v>
      </c>
      <c r="D42" s="30"/>
      <c r="E42" s="26"/>
      <c r="F42" s="25">
        <f>IF(D40=0,0,IF(D41&gt;D40,1,D41/D40))</f>
        <v>0</v>
      </c>
      <c r="G42" s="27"/>
      <c r="H42" s="170"/>
      <c r="I42" s="170"/>
      <c r="J42" s="170"/>
      <c r="K42" s="5">
        <v>0.75</v>
      </c>
      <c r="M42" s="5">
        <v>1</v>
      </c>
      <c r="S42" s="53"/>
      <c r="T42" s="53"/>
      <c r="U42" s="53"/>
      <c r="V42" s="53"/>
      <c r="W42" s="53"/>
      <c r="X42" s="53"/>
      <c r="Y42" s="53"/>
    </row>
    <row r="43" spans="1:25" ht="13.7" customHeight="1" x14ac:dyDescent="0.25">
      <c r="A43" s="164"/>
      <c r="B43" s="174"/>
      <c r="C43" s="130" t="s">
        <v>171</v>
      </c>
      <c r="D43" s="1"/>
      <c r="E43" s="26"/>
      <c r="F43" s="30"/>
      <c r="G43" s="27"/>
      <c r="H43" s="170"/>
      <c r="I43" s="170"/>
      <c r="J43" s="170"/>
      <c r="K43" s="4">
        <f>IF(OR(D43="",D44=""),IF(F42&gt;=K42,1,IF(D40="",0,IF(D40=0,1,0))),1)+IF(F46&gt;=L41,10,0)+IF(F46&gt;=M41,100,0)</f>
        <v>0</v>
      </c>
      <c r="S43" s="53"/>
      <c r="T43" s="53"/>
      <c r="U43" s="53"/>
      <c r="V43" s="53"/>
      <c r="W43" s="53"/>
      <c r="X43" s="53"/>
      <c r="Y43" s="53"/>
    </row>
    <row r="44" spans="1:25" x14ac:dyDescent="0.25">
      <c r="A44" s="164"/>
      <c r="B44" s="174"/>
      <c r="C44" s="130" t="s">
        <v>172</v>
      </c>
      <c r="D44" s="1"/>
      <c r="E44" s="26"/>
      <c r="F44" s="30"/>
      <c r="G44" s="27"/>
      <c r="H44" s="170"/>
      <c r="I44" s="170"/>
      <c r="J44" s="170"/>
      <c r="S44" s="53"/>
      <c r="T44" s="53"/>
      <c r="U44" s="53"/>
      <c r="V44" s="53"/>
      <c r="W44" s="53"/>
      <c r="X44" s="53"/>
      <c r="Y44" s="53"/>
    </row>
    <row r="45" spans="1:25" x14ac:dyDescent="0.25">
      <c r="A45" s="164"/>
      <c r="B45" s="174"/>
      <c r="C45" s="137" t="s">
        <v>173</v>
      </c>
      <c r="D45" s="2"/>
      <c r="E45" s="26"/>
      <c r="F45" s="123"/>
      <c r="G45" s="27"/>
      <c r="H45" s="170"/>
      <c r="I45" s="170"/>
      <c r="J45" s="170"/>
      <c r="S45" s="53"/>
      <c r="T45" s="53"/>
      <c r="U45" s="53"/>
      <c r="V45" s="53"/>
      <c r="W45" s="53"/>
      <c r="X45" s="53"/>
      <c r="Y45" s="53"/>
    </row>
    <row r="46" spans="1:25" x14ac:dyDescent="0.25">
      <c r="A46" s="164"/>
      <c r="B46" s="174"/>
      <c r="C46" s="31" t="s">
        <v>20</v>
      </c>
      <c r="D46" s="30"/>
      <c r="E46" s="26"/>
      <c r="F46" s="25">
        <f>IF(D40=0,0,IF(D45&gt;D40,1,D45/D40))</f>
        <v>0</v>
      </c>
      <c r="G46" s="27"/>
      <c r="H46" s="170"/>
      <c r="I46" s="170"/>
      <c r="J46" s="170"/>
      <c r="S46" s="53"/>
      <c r="T46" s="53"/>
      <c r="U46" s="53"/>
      <c r="V46" s="53"/>
      <c r="W46" s="53"/>
      <c r="X46" s="53"/>
      <c r="Y46" s="53"/>
    </row>
    <row r="47" spans="1:25" ht="6.75" customHeight="1" thickBot="1" x14ac:dyDescent="0.3">
      <c r="A47" s="165"/>
      <c r="B47" s="175"/>
      <c r="C47" s="18"/>
      <c r="D47" s="19"/>
      <c r="E47" s="19"/>
      <c r="F47" s="19"/>
      <c r="G47" s="20"/>
      <c r="H47" s="171"/>
      <c r="I47" s="171"/>
      <c r="J47" s="171"/>
      <c r="S47" s="53"/>
      <c r="T47" s="53"/>
      <c r="U47" s="53"/>
      <c r="V47" s="53"/>
      <c r="W47" s="53"/>
      <c r="X47" s="53"/>
      <c r="Y47" s="53"/>
    </row>
    <row r="48" spans="1:25" ht="15" customHeight="1" thickBot="1" x14ac:dyDescent="0.3">
      <c r="A48" s="63"/>
      <c r="B48" s="64" t="s">
        <v>59</v>
      </c>
      <c r="C48" s="65"/>
      <c r="D48" s="65"/>
      <c r="E48" s="65"/>
      <c r="F48" s="65"/>
      <c r="G48" s="65"/>
      <c r="H48" s="65"/>
      <c r="I48" s="65"/>
      <c r="J48" s="66"/>
      <c r="S48" s="53"/>
      <c r="T48" s="53"/>
      <c r="U48" s="53"/>
      <c r="V48" s="53"/>
      <c r="W48" s="53"/>
      <c r="X48" s="53"/>
      <c r="Y48" s="53"/>
    </row>
    <row r="49" spans="1:25" ht="6.75" customHeight="1" x14ac:dyDescent="0.25">
      <c r="A49" s="163">
        <v>5</v>
      </c>
      <c r="B49" s="172" t="s">
        <v>21</v>
      </c>
      <c r="C49" s="9"/>
      <c r="D49" s="10"/>
      <c r="E49" s="10"/>
      <c r="F49" s="10"/>
      <c r="G49" s="11"/>
      <c r="H49" s="169" t="str">
        <f>IF(AND(I49="",J49=""),IF(OR(K52=1,N50=TRUE),K50,""),"")</f>
        <v/>
      </c>
      <c r="I49" s="169" t="str">
        <f>IF(K52=11,L50,"")</f>
        <v/>
      </c>
      <c r="J49" s="169" t="str">
        <f>IF(K52=111,M50,"")</f>
        <v/>
      </c>
      <c r="S49" s="53"/>
      <c r="T49" s="53"/>
      <c r="U49" s="53"/>
      <c r="V49" s="53"/>
      <c r="W49" s="53"/>
      <c r="X49" s="53"/>
      <c r="Y49" s="53"/>
    </row>
    <row r="50" spans="1:25" x14ac:dyDescent="0.25">
      <c r="A50" s="164"/>
      <c r="B50" s="174"/>
      <c r="C50" s="124" t="s">
        <v>161</v>
      </c>
      <c r="D50" s="2"/>
      <c r="E50" s="26"/>
      <c r="G50" s="27"/>
      <c r="H50" s="170"/>
      <c r="I50" s="170"/>
      <c r="J50" s="170"/>
      <c r="K50" s="4">
        <v>100</v>
      </c>
      <c r="L50" s="5">
        <v>200</v>
      </c>
      <c r="M50" s="5">
        <v>300</v>
      </c>
      <c r="N50" s="53" t="b">
        <v>0</v>
      </c>
      <c r="O50" s="118"/>
      <c r="S50" s="53"/>
      <c r="T50" s="53"/>
      <c r="U50" s="53"/>
      <c r="V50" s="53"/>
      <c r="W50" s="53"/>
      <c r="X50" s="53"/>
      <c r="Y50" s="53"/>
    </row>
    <row r="51" spans="1:25" ht="13.7" customHeight="1" x14ac:dyDescent="0.25">
      <c r="A51" s="164"/>
      <c r="B51" s="174"/>
      <c r="C51" s="107" t="s">
        <v>147</v>
      </c>
      <c r="D51" s="2"/>
      <c r="E51" s="26"/>
      <c r="G51" s="27"/>
      <c r="H51" s="170"/>
      <c r="I51" s="170"/>
      <c r="J51" s="170"/>
      <c r="K51" s="5">
        <v>0.5</v>
      </c>
      <c r="L51" s="5">
        <v>0.6</v>
      </c>
      <c r="M51" s="5">
        <v>0.75</v>
      </c>
      <c r="S51" s="53"/>
      <c r="T51" s="53"/>
      <c r="U51" s="53"/>
      <c r="V51" s="53"/>
      <c r="W51" s="53"/>
      <c r="X51" s="53"/>
      <c r="Y51" s="53"/>
    </row>
    <row r="52" spans="1:25" x14ac:dyDescent="0.25">
      <c r="A52" s="164"/>
      <c r="B52" s="174"/>
      <c r="C52" s="7" t="s">
        <v>118</v>
      </c>
      <c r="D52" s="30"/>
      <c r="E52" s="26"/>
      <c r="F52" s="25">
        <f>IF(D50=0,0,IF(D51&gt;D50,1,D51/D50))</f>
        <v>0</v>
      </c>
      <c r="G52" s="27"/>
      <c r="H52" s="170"/>
      <c r="I52" s="170"/>
      <c r="J52" s="170"/>
      <c r="K52" s="4">
        <f>IF(F52&gt;=K51,1,0)+IF(F52&gt;=L51,10,0)+IF(F52&gt;=M51,100,0)</f>
        <v>0</v>
      </c>
      <c r="S52" s="53"/>
      <c r="T52" s="53"/>
      <c r="U52" s="53"/>
      <c r="V52" s="53"/>
      <c r="W52" s="53"/>
      <c r="X52" s="53"/>
      <c r="Y52" s="53"/>
    </row>
    <row r="53" spans="1:25" ht="15" customHeight="1" thickBot="1" x14ac:dyDescent="0.3">
      <c r="A53" s="165"/>
      <c r="B53" s="175"/>
      <c r="C53" s="136" t="s">
        <v>149</v>
      </c>
      <c r="D53" s="19"/>
      <c r="E53" s="19"/>
      <c r="F53" s="19"/>
      <c r="G53" s="20"/>
      <c r="H53" s="171"/>
      <c r="I53" s="171"/>
      <c r="J53" s="171"/>
      <c r="S53" s="53"/>
      <c r="T53" s="53"/>
      <c r="U53" s="53"/>
      <c r="V53" s="53"/>
      <c r="W53" s="53"/>
      <c r="X53" s="53"/>
      <c r="Y53" s="53"/>
    </row>
    <row r="54" spans="1:25" ht="6.75" customHeight="1" x14ac:dyDescent="0.25">
      <c r="A54" s="163">
        <v>6</v>
      </c>
      <c r="B54" s="166" t="s">
        <v>174</v>
      </c>
      <c r="C54" s="9"/>
      <c r="D54" s="10"/>
      <c r="E54" s="10"/>
      <c r="F54" s="10"/>
      <c r="G54" s="11"/>
      <c r="H54" s="169" t="str">
        <f>IF(K57=1,K55,"")</f>
        <v/>
      </c>
      <c r="I54" s="169" t="str">
        <f>IF(K57=11,L55,"")</f>
        <v/>
      </c>
      <c r="J54" s="169" t="str">
        <f>IF(K57=111,M55,"")</f>
        <v/>
      </c>
      <c r="S54" s="53"/>
      <c r="T54" s="53"/>
      <c r="U54" s="53"/>
      <c r="V54" s="53"/>
      <c r="W54" s="53"/>
      <c r="X54" s="53"/>
      <c r="Y54" s="53"/>
    </row>
    <row r="55" spans="1:25" x14ac:dyDescent="0.25">
      <c r="A55" s="164"/>
      <c r="B55" s="167"/>
      <c r="C55" s="12" t="s">
        <v>22</v>
      </c>
      <c r="D55" s="1"/>
      <c r="E55" s="13"/>
      <c r="F55" s="13"/>
      <c r="G55" s="14"/>
      <c r="H55" s="170"/>
      <c r="I55" s="170"/>
      <c r="J55" s="170"/>
      <c r="K55" s="4">
        <v>50</v>
      </c>
      <c r="L55" s="5">
        <v>100</v>
      </c>
      <c r="M55" s="5">
        <v>200</v>
      </c>
      <c r="S55" s="53"/>
      <c r="T55" s="53"/>
      <c r="U55" s="53"/>
      <c r="V55" s="53"/>
      <c r="W55" s="53"/>
      <c r="X55" s="53"/>
      <c r="Y55" s="53"/>
    </row>
    <row r="56" spans="1:25" x14ac:dyDescent="0.25">
      <c r="A56" s="164"/>
      <c r="B56" s="167"/>
      <c r="C56" s="12" t="s">
        <v>23</v>
      </c>
      <c r="D56" s="1"/>
      <c r="E56" s="13"/>
      <c r="F56" s="13"/>
      <c r="G56" s="14"/>
      <c r="H56" s="170"/>
      <c r="I56" s="170"/>
      <c r="J56" s="170"/>
      <c r="K56" s="5">
        <v>3</v>
      </c>
      <c r="L56" s="5">
        <v>4</v>
      </c>
      <c r="M56" s="5">
        <v>5</v>
      </c>
      <c r="S56" s="53"/>
      <c r="T56" s="53"/>
      <c r="U56" s="53"/>
      <c r="V56" s="53"/>
      <c r="W56" s="53"/>
      <c r="X56" s="53"/>
      <c r="Y56" s="53"/>
    </row>
    <row r="57" spans="1:25" x14ac:dyDescent="0.25">
      <c r="A57" s="164"/>
      <c r="B57" s="167"/>
      <c r="C57" s="12" t="s">
        <v>24</v>
      </c>
      <c r="D57" s="1"/>
      <c r="E57" s="13"/>
      <c r="F57" s="13"/>
      <c r="G57" s="14"/>
      <c r="H57" s="170"/>
      <c r="I57" s="170"/>
      <c r="J57" s="170"/>
      <c r="K57" s="4">
        <f>IF(F60&gt;=K56,1,0)+IF(F60&gt;=L56,10,0)+IF(F60&gt;=M56,100,0)</f>
        <v>0</v>
      </c>
      <c r="S57" s="53"/>
      <c r="T57" s="53"/>
      <c r="U57" s="53"/>
      <c r="V57" s="53"/>
      <c r="W57" s="53"/>
      <c r="X57" s="53"/>
      <c r="Y57" s="53"/>
    </row>
    <row r="58" spans="1:25" x14ac:dyDescent="0.25">
      <c r="A58" s="164"/>
      <c r="B58" s="167"/>
      <c r="C58" s="12" t="s">
        <v>25</v>
      </c>
      <c r="D58" s="1"/>
      <c r="E58" s="13"/>
      <c r="F58" s="13"/>
      <c r="G58" s="14"/>
      <c r="H58" s="170"/>
      <c r="I58" s="170"/>
      <c r="J58" s="170"/>
      <c r="S58" s="53"/>
      <c r="T58" s="53"/>
      <c r="U58" s="53"/>
      <c r="V58" s="53"/>
      <c r="W58" s="53"/>
      <c r="X58" s="53"/>
      <c r="Y58" s="53"/>
    </row>
    <row r="59" spans="1:25" x14ac:dyDescent="0.25">
      <c r="A59" s="164"/>
      <c r="B59" s="167"/>
      <c r="C59" s="12" t="s">
        <v>26</v>
      </c>
      <c r="D59" s="1"/>
      <c r="E59" s="13"/>
      <c r="F59" s="13"/>
      <c r="G59" s="14"/>
      <c r="H59" s="170"/>
      <c r="I59" s="170"/>
      <c r="J59" s="170"/>
      <c r="S59" s="53"/>
      <c r="T59" s="53"/>
      <c r="U59" s="53"/>
      <c r="V59" s="53"/>
      <c r="W59" s="53"/>
      <c r="X59" s="53"/>
      <c r="Y59" s="53"/>
    </row>
    <row r="60" spans="1:25" x14ac:dyDescent="0.25">
      <c r="A60" s="164"/>
      <c r="B60" s="167"/>
      <c r="C60" s="12" t="s">
        <v>27</v>
      </c>
      <c r="D60" s="16"/>
      <c r="E60" s="13"/>
      <c r="F60" s="17">
        <f>IF(D55="",0,1)+IF(D56="",0,1)+IF(D57="",0,1)+IF(D58="",0,1)+IF(D59="",0,1)</f>
        <v>0</v>
      </c>
      <c r="G60" s="14"/>
      <c r="H60" s="170"/>
      <c r="I60" s="170"/>
      <c r="J60" s="170"/>
      <c r="S60" s="53"/>
      <c r="T60" s="53"/>
      <c r="U60" s="53"/>
      <c r="V60" s="53"/>
      <c r="W60" s="53"/>
      <c r="X60" s="53"/>
      <c r="Y60" s="53"/>
    </row>
    <row r="61" spans="1:25" ht="6.75" customHeight="1" thickBot="1" x14ac:dyDescent="0.3">
      <c r="A61" s="165"/>
      <c r="B61" s="168"/>
      <c r="C61" s="18"/>
      <c r="D61" s="19"/>
      <c r="E61" s="19"/>
      <c r="F61" s="19"/>
      <c r="G61" s="20"/>
      <c r="H61" s="171"/>
      <c r="I61" s="171"/>
      <c r="J61" s="171"/>
      <c r="S61" s="53"/>
      <c r="T61" s="53"/>
      <c r="U61" s="53"/>
      <c r="V61" s="53"/>
      <c r="W61" s="53"/>
      <c r="X61" s="53"/>
      <c r="Y61" s="53"/>
    </row>
    <row r="62" spans="1:25" ht="6.75" customHeight="1" x14ac:dyDescent="0.25">
      <c r="A62" s="163">
        <v>7</v>
      </c>
      <c r="B62" s="166" t="s">
        <v>175</v>
      </c>
      <c r="C62" s="9"/>
      <c r="D62" s="10"/>
      <c r="E62" s="10"/>
      <c r="F62" s="10"/>
      <c r="G62" s="11"/>
      <c r="H62" s="169" t="str">
        <f>IF(K66=1,K63,"")</f>
        <v/>
      </c>
      <c r="I62" s="169" t="str">
        <f>IF(K66=11,L63,"")</f>
        <v/>
      </c>
      <c r="J62" s="169" t="str">
        <f>IF(K66=111,M63,"")</f>
        <v/>
      </c>
      <c r="S62" s="53"/>
      <c r="T62" s="53"/>
      <c r="U62" s="53"/>
      <c r="V62" s="53"/>
      <c r="W62" s="53"/>
      <c r="X62" s="53"/>
      <c r="Y62" s="53"/>
    </row>
    <row r="63" spans="1:25" x14ac:dyDescent="0.25">
      <c r="A63" s="164"/>
      <c r="B63" s="167"/>
      <c r="C63" s="24" t="s">
        <v>28</v>
      </c>
      <c r="D63" s="3"/>
      <c r="E63" s="13"/>
      <c r="F63" s="13"/>
      <c r="G63" s="27"/>
      <c r="H63" s="170"/>
      <c r="I63" s="170"/>
      <c r="J63" s="170"/>
      <c r="K63" s="4">
        <v>50</v>
      </c>
      <c r="L63" s="5">
        <v>100</v>
      </c>
      <c r="M63" s="5">
        <v>200</v>
      </c>
      <c r="S63" s="53"/>
      <c r="T63" s="53"/>
      <c r="U63" s="53"/>
      <c r="V63" s="53"/>
      <c r="W63" s="53"/>
      <c r="X63" s="53"/>
      <c r="Y63" s="53"/>
    </row>
    <row r="64" spans="1:25" x14ac:dyDescent="0.25">
      <c r="A64" s="164"/>
      <c r="B64" s="167"/>
      <c r="C64" s="34" t="s">
        <v>152</v>
      </c>
      <c r="D64" s="2"/>
      <c r="E64" s="26"/>
      <c r="G64" s="27"/>
      <c r="H64" s="170"/>
      <c r="I64" s="170"/>
      <c r="J64" s="170"/>
      <c r="K64" s="5">
        <v>0.33</v>
      </c>
      <c r="L64" s="5">
        <v>0.5</v>
      </c>
      <c r="M64" s="5">
        <v>0.75</v>
      </c>
      <c r="S64" s="53"/>
      <c r="T64" s="53"/>
      <c r="U64" s="53"/>
      <c r="V64" s="53"/>
      <c r="W64" s="53"/>
      <c r="X64" s="53"/>
      <c r="Y64" s="53"/>
    </row>
    <row r="65" spans="1:25" x14ac:dyDescent="0.25">
      <c r="A65" s="164"/>
      <c r="B65" s="167"/>
      <c r="C65" s="34" t="s">
        <v>29</v>
      </c>
      <c r="D65" s="2"/>
      <c r="E65" s="13"/>
      <c r="F65" s="13"/>
      <c r="G65" s="27"/>
      <c r="H65" s="170"/>
      <c r="I65" s="170"/>
      <c r="J65" s="170"/>
      <c r="K65" s="5">
        <v>0</v>
      </c>
      <c r="L65" s="5">
        <v>0.33</v>
      </c>
      <c r="M65" s="5">
        <v>0.5</v>
      </c>
      <c r="S65" s="53"/>
      <c r="T65" s="53"/>
      <c r="U65" s="53"/>
      <c r="V65" s="53"/>
      <c r="W65" s="53"/>
      <c r="X65" s="53"/>
      <c r="Y65" s="53"/>
    </row>
    <row r="66" spans="1:25" x14ac:dyDescent="0.25">
      <c r="A66" s="164"/>
      <c r="B66" s="167"/>
      <c r="C66" s="24" t="s">
        <v>30</v>
      </c>
      <c r="D66" s="35"/>
      <c r="E66" s="26"/>
      <c r="F66" s="25">
        <f>IF(D64=0,0,IF(D65&gt;D64,1,D65/D64))</f>
        <v>0</v>
      </c>
      <c r="G66" s="27"/>
      <c r="H66" s="170"/>
      <c r="I66" s="170"/>
      <c r="J66" s="170"/>
      <c r="K66" s="4">
        <f>IF(F66&gt;=K64,1,IF(F67&gt;0,1,0))+IF(F66&gt;=L64,10,IF(F66&gt;=L65,IF(F67&gt;0,10,0)))+IF(F66&gt;=M64,100,IF(F66&gt;=M65,IF(F67&gt;0,100,0)))</f>
        <v>0</v>
      </c>
      <c r="S66" s="53"/>
      <c r="T66" s="53"/>
      <c r="U66" s="53"/>
      <c r="V66" s="53"/>
      <c r="W66" s="53"/>
      <c r="X66" s="53"/>
      <c r="Y66" s="53"/>
    </row>
    <row r="67" spans="1:25" ht="13.7" customHeight="1" x14ac:dyDescent="0.25">
      <c r="A67" s="164"/>
      <c r="B67" s="167"/>
      <c r="C67" s="31" t="s">
        <v>31</v>
      </c>
      <c r="D67" s="30"/>
      <c r="E67" s="26"/>
      <c r="F67" s="32">
        <f>IF(D63="",0,F66-D63)</f>
        <v>0</v>
      </c>
      <c r="G67" s="27"/>
      <c r="H67" s="170"/>
      <c r="I67" s="170"/>
      <c r="J67" s="170"/>
      <c r="S67" s="53"/>
      <c r="T67" s="53"/>
      <c r="U67" s="53"/>
      <c r="V67" s="53"/>
      <c r="W67" s="53"/>
      <c r="X67" s="53"/>
      <c r="Y67" s="53"/>
    </row>
    <row r="68" spans="1:25" ht="6.75" customHeight="1" thickBot="1" x14ac:dyDescent="0.3">
      <c r="A68" s="165"/>
      <c r="B68" s="168"/>
      <c r="C68" s="18"/>
      <c r="D68" s="19"/>
      <c r="E68" s="19"/>
      <c r="F68" s="19"/>
      <c r="G68" s="20"/>
      <c r="H68" s="171"/>
      <c r="I68" s="171"/>
      <c r="J68" s="171"/>
      <c r="S68" s="53"/>
      <c r="T68" s="53"/>
      <c r="U68" s="53"/>
      <c r="V68" s="53"/>
      <c r="W68" s="53"/>
      <c r="X68" s="53"/>
      <c r="Y68" s="53"/>
    </row>
    <row r="69" spans="1:25" ht="6.75" customHeight="1" x14ac:dyDescent="0.25">
      <c r="A69" s="163">
        <v>8</v>
      </c>
      <c r="B69" s="166" t="s">
        <v>176</v>
      </c>
      <c r="C69" s="9"/>
      <c r="D69" s="10"/>
      <c r="E69" s="10"/>
      <c r="F69" s="10"/>
      <c r="G69" s="11"/>
      <c r="H69" s="169" t="str">
        <f>IF(K73=1,K70,"")</f>
        <v/>
      </c>
      <c r="I69" s="169" t="str">
        <f>IF(K73=11,L70,"")</f>
        <v/>
      </c>
      <c r="J69" s="169" t="str">
        <f>IF(K73=111,M70,"")</f>
        <v/>
      </c>
      <c r="S69" s="53"/>
      <c r="T69" s="53"/>
      <c r="U69" s="53"/>
      <c r="V69" s="53"/>
      <c r="W69" s="53"/>
      <c r="X69" s="53"/>
      <c r="Y69" s="53"/>
    </row>
    <row r="70" spans="1:25" ht="15" customHeight="1" x14ac:dyDescent="0.25">
      <c r="A70" s="164"/>
      <c r="B70" s="167"/>
      <c r="C70" s="12" t="s">
        <v>156</v>
      </c>
      <c r="D70" s="21"/>
      <c r="E70" s="36" t="b">
        <v>1</v>
      </c>
      <c r="F70" s="13"/>
      <c r="G70" s="14"/>
      <c r="H70" s="170"/>
      <c r="I70" s="170"/>
      <c r="J70" s="170"/>
      <c r="K70" s="4">
        <v>25</v>
      </c>
      <c r="L70" s="5">
        <v>50</v>
      </c>
      <c r="M70" s="5">
        <v>100</v>
      </c>
      <c r="N70" s="53" t="b">
        <v>0</v>
      </c>
      <c r="S70" s="53"/>
      <c r="T70" s="53"/>
      <c r="U70" s="53"/>
      <c r="V70" s="53"/>
      <c r="W70" s="53"/>
      <c r="X70" s="53"/>
      <c r="Y70" s="53"/>
    </row>
    <row r="71" spans="1:25" x14ac:dyDescent="0.25">
      <c r="A71" s="164"/>
      <c r="B71" s="167"/>
      <c r="C71" s="12" t="s">
        <v>36</v>
      </c>
      <c r="D71" s="21"/>
      <c r="E71" s="36" t="b">
        <v>0</v>
      </c>
      <c r="F71" s="13"/>
      <c r="G71" s="14"/>
      <c r="H71" s="170"/>
      <c r="I71" s="170"/>
      <c r="J71" s="170"/>
      <c r="K71" s="5">
        <v>2</v>
      </c>
      <c r="L71" s="5">
        <v>3</v>
      </c>
      <c r="M71" s="5">
        <v>3</v>
      </c>
      <c r="N71" s="53" t="b">
        <v>0</v>
      </c>
      <c r="S71" s="53"/>
      <c r="T71" s="53"/>
      <c r="U71" s="53"/>
      <c r="V71" s="53"/>
      <c r="W71" s="53"/>
      <c r="X71" s="53"/>
      <c r="Y71" s="53"/>
    </row>
    <row r="72" spans="1:25" x14ac:dyDescent="0.25">
      <c r="A72" s="164"/>
      <c r="B72" s="167"/>
      <c r="C72" s="37" t="s">
        <v>32</v>
      </c>
      <c r="D72" s="1"/>
      <c r="E72" s="13"/>
      <c r="F72" s="13"/>
      <c r="G72" s="14"/>
      <c r="H72" s="170"/>
      <c r="I72" s="170"/>
      <c r="J72" s="170"/>
      <c r="K72" s="5"/>
      <c r="S72" s="53"/>
      <c r="T72" s="53"/>
      <c r="U72" s="53"/>
      <c r="V72" s="53"/>
      <c r="W72" s="53"/>
      <c r="X72" s="53"/>
      <c r="Y72" s="53"/>
    </row>
    <row r="73" spans="1:25" x14ac:dyDescent="0.25">
      <c r="A73" s="164"/>
      <c r="B73" s="167"/>
      <c r="C73" s="37" t="s">
        <v>33</v>
      </c>
      <c r="D73" s="1"/>
      <c r="E73" s="13"/>
      <c r="F73" s="13"/>
      <c r="G73" s="14"/>
      <c r="H73" s="170"/>
      <c r="I73" s="170"/>
      <c r="J73" s="170"/>
      <c r="K73" s="4">
        <f>IF(N70=TRUE,IF(F75&gt;=K71,1,0),0)+IF(N70=TRUE,IF(F75&gt;=L71,10,0),0)+IF(AND(N70=TRUE,N71=TRUE,F75&gt;=M71),100,0)</f>
        <v>0</v>
      </c>
      <c r="S73" s="53"/>
      <c r="T73" s="53"/>
      <c r="U73" s="53"/>
      <c r="V73" s="53"/>
      <c r="W73" s="53"/>
      <c r="X73" s="53"/>
      <c r="Y73" s="53"/>
    </row>
    <row r="74" spans="1:25" x14ac:dyDescent="0.25">
      <c r="A74" s="164"/>
      <c r="B74" s="167"/>
      <c r="C74" s="37" t="s">
        <v>34</v>
      </c>
      <c r="D74" s="1"/>
      <c r="E74" s="13"/>
      <c r="F74" s="13"/>
      <c r="G74" s="14"/>
      <c r="H74" s="170"/>
      <c r="I74" s="170"/>
      <c r="J74" s="170"/>
      <c r="S74" s="53"/>
      <c r="T74" s="53"/>
      <c r="U74" s="53"/>
      <c r="V74" s="53"/>
      <c r="W74" s="53"/>
      <c r="X74" s="53"/>
      <c r="Y74" s="53"/>
    </row>
    <row r="75" spans="1:25" x14ac:dyDescent="0.25">
      <c r="A75" s="164"/>
      <c r="B75" s="167"/>
      <c r="C75" s="12" t="s">
        <v>35</v>
      </c>
      <c r="D75" s="16"/>
      <c r="E75" s="13"/>
      <c r="F75" s="17">
        <f>IF(D72="",0,1)+IF(D73="",0,1)+IF(D74="",0,1)</f>
        <v>0</v>
      </c>
      <c r="G75" s="14"/>
      <c r="H75" s="170"/>
      <c r="I75" s="170"/>
      <c r="J75" s="170"/>
      <c r="S75" s="53"/>
      <c r="T75" s="53"/>
      <c r="U75" s="53"/>
      <c r="V75" s="53"/>
      <c r="W75" s="53"/>
      <c r="X75" s="53"/>
      <c r="Y75" s="53"/>
    </row>
    <row r="76" spans="1:25" ht="6.75" customHeight="1" thickBot="1" x14ac:dyDescent="0.3">
      <c r="A76" s="165"/>
      <c r="B76" s="168"/>
      <c r="C76" s="18"/>
      <c r="D76" s="19"/>
      <c r="E76" s="19"/>
      <c r="F76" s="19"/>
      <c r="G76" s="20"/>
      <c r="H76" s="171"/>
      <c r="I76" s="171"/>
      <c r="J76" s="171"/>
      <c r="S76" s="53"/>
      <c r="T76" s="53"/>
      <c r="U76" s="53"/>
      <c r="V76" s="53"/>
      <c r="W76" s="53"/>
      <c r="X76" s="53"/>
      <c r="Y76" s="53"/>
    </row>
    <row r="77" spans="1:25" ht="6.75" customHeight="1" x14ac:dyDescent="0.25">
      <c r="A77" s="163">
        <v>9</v>
      </c>
      <c r="B77" s="166" t="s">
        <v>177</v>
      </c>
      <c r="C77" s="9"/>
      <c r="D77" s="10"/>
      <c r="E77" s="10"/>
      <c r="F77" s="10"/>
      <c r="G77" s="11"/>
      <c r="H77" s="169" t="str">
        <f>IF(K81=1,K78,"")</f>
        <v/>
      </c>
      <c r="I77" s="169" t="str">
        <f>IF(K81=11,L78,"")</f>
        <v/>
      </c>
      <c r="J77" s="169" t="str">
        <f>IF(K81=111,M78,"")</f>
        <v/>
      </c>
      <c r="S77" s="53"/>
      <c r="T77" s="53"/>
      <c r="U77" s="53"/>
      <c r="V77" s="53"/>
      <c r="W77" s="53"/>
      <c r="X77" s="53"/>
      <c r="Y77" s="53"/>
    </row>
    <row r="78" spans="1:25" x14ac:dyDescent="0.25">
      <c r="A78" s="164"/>
      <c r="B78" s="167"/>
      <c r="C78" s="12" t="s">
        <v>37</v>
      </c>
      <c r="D78" s="21"/>
      <c r="E78" s="38" t="b">
        <v>0</v>
      </c>
      <c r="F78" s="21"/>
      <c r="G78" s="22"/>
      <c r="H78" s="170"/>
      <c r="I78" s="170"/>
      <c r="J78" s="170"/>
      <c r="K78" s="4">
        <v>25</v>
      </c>
      <c r="L78" s="5">
        <v>50</v>
      </c>
      <c r="M78" s="5">
        <v>100</v>
      </c>
      <c r="N78" s="53" t="b">
        <v>0</v>
      </c>
      <c r="S78" s="53"/>
      <c r="T78" s="53"/>
      <c r="U78" s="53"/>
      <c r="V78" s="53"/>
      <c r="W78" s="53"/>
      <c r="X78" s="53"/>
      <c r="Y78" s="53"/>
    </row>
    <row r="79" spans="1:25" x14ac:dyDescent="0.25">
      <c r="A79" s="164"/>
      <c r="B79" s="167"/>
      <c r="C79" s="12" t="s">
        <v>47</v>
      </c>
      <c r="D79" s="21"/>
      <c r="E79" s="38" t="b">
        <v>0</v>
      </c>
      <c r="F79" s="21"/>
      <c r="G79" s="22"/>
      <c r="H79" s="170"/>
      <c r="I79" s="170"/>
      <c r="J79" s="170"/>
      <c r="K79" s="5">
        <v>8</v>
      </c>
      <c r="L79" s="5">
        <v>8</v>
      </c>
      <c r="M79" s="5">
        <v>8</v>
      </c>
      <c r="N79" s="53" t="b">
        <v>0</v>
      </c>
      <c r="S79" s="53"/>
      <c r="T79" s="53"/>
      <c r="U79" s="53"/>
      <c r="V79" s="53"/>
      <c r="W79" s="53"/>
      <c r="X79" s="53"/>
      <c r="Y79" s="53"/>
    </row>
    <row r="80" spans="1:25" x14ac:dyDescent="0.25">
      <c r="A80" s="164"/>
      <c r="B80" s="167"/>
      <c r="C80" s="12" t="s">
        <v>48</v>
      </c>
      <c r="D80" s="21"/>
      <c r="E80" s="38" t="b">
        <v>0</v>
      </c>
      <c r="F80" s="21"/>
      <c r="G80" s="22"/>
      <c r="H80" s="170"/>
      <c r="I80" s="170"/>
      <c r="J80" s="170"/>
      <c r="K80" s="5"/>
      <c r="N80" s="53" t="b">
        <v>0</v>
      </c>
      <c r="S80" s="53"/>
      <c r="T80" s="53"/>
      <c r="U80" s="53"/>
      <c r="V80" s="53"/>
      <c r="W80" s="53"/>
      <c r="X80" s="53"/>
      <c r="Y80" s="53"/>
    </row>
    <row r="81" spans="1:25" x14ac:dyDescent="0.25">
      <c r="A81" s="164"/>
      <c r="B81" s="167"/>
      <c r="C81" s="37" t="s">
        <v>38</v>
      </c>
      <c r="D81" s="1"/>
      <c r="E81" s="13"/>
      <c r="F81" s="13"/>
      <c r="G81" s="14"/>
      <c r="H81" s="170"/>
      <c r="I81" s="170"/>
      <c r="J81" s="170"/>
      <c r="K81" s="4">
        <f>IF(AND(N78=TRUE,F89&gt;=K79),1,0)+IF(AND(N78=TRUE,N79=TRUE,F89&gt;=K79),10,0)+IF(AND(N78=TRUE,N79=TRUE,N80=TRUE,F89&gt;=K79),100,0)</f>
        <v>0</v>
      </c>
      <c r="S81" s="53"/>
      <c r="T81" s="53"/>
      <c r="U81" s="53"/>
      <c r="V81" s="53"/>
      <c r="W81" s="53"/>
      <c r="X81" s="53"/>
      <c r="Y81" s="53"/>
    </row>
    <row r="82" spans="1:25" x14ac:dyDescent="0.25">
      <c r="A82" s="164"/>
      <c r="B82" s="167"/>
      <c r="C82" s="37" t="s">
        <v>39</v>
      </c>
      <c r="D82" s="1"/>
      <c r="E82" s="13"/>
      <c r="F82" s="13"/>
      <c r="G82" s="14"/>
      <c r="H82" s="170"/>
      <c r="I82" s="170"/>
      <c r="J82" s="170"/>
      <c r="S82" s="53"/>
      <c r="T82" s="53"/>
      <c r="U82" s="53"/>
      <c r="V82" s="53"/>
      <c r="W82" s="53"/>
      <c r="X82" s="53"/>
      <c r="Y82" s="53"/>
    </row>
    <row r="83" spans="1:25" x14ac:dyDescent="0.25">
      <c r="A83" s="164"/>
      <c r="B83" s="167"/>
      <c r="C83" s="37" t="s">
        <v>40</v>
      </c>
      <c r="D83" s="1"/>
      <c r="E83" s="13"/>
      <c r="F83" s="13"/>
      <c r="G83" s="14"/>
      <c r="H83" s="170"/>
      <c r="I83" s="170"/>
      <c r="J83" s="170"/>
      <c r="S83" s="53"/>
      <c r="T83" s="53"/>
      <c r="U83" s="53"/>
      <c r="V83" s="53"/>
      <c r="W83" s="53"/>
      <c r="X83" s="53"/>
      <c r="Y83" s="53"/>
    </row>
    <row r="84" spans="1:25" x14ac:dyDescent="0.25">
      <c r="A84" s="164"/>
      <c r="B84" s="167"/>
      <c r="C84" s="37" t="s">
        <v>41</v>
      </c>
      <c r="D84" s="1"/>
      <c r="E84" s="13"/>
      <c r="F84" s="13"/>
      <c r="G84" s="14"/>
      <c r="H84" s="170"/>
      <c r="I84" s="170"/>
      <c r="J84" s="170"/>
      <c r="S84" s="53"/>
      <c r="T84" s="53"/>
      <c r="U84" s="53"/>
      <c r="V84" s="53"/>
      <c r="W84" s="53"/>
      <c r="X84" s="53"/>
      <c r="Y84" s="53"/>
    </row>
    <row r="85" spans="1:25" x14ac:dyDescent="0.25">
      <c r="A85" s="164"/>
      <c r="B85" s="167"/>
      <c r="C85" s="37" t="s">
        <v>42</v>
      </c>
      <c r="D85" s="1"/>
      <c r="E85" s="13"/>
      <c r="F85" s="13"/>
      <c r="G85" s="14"/>
      <c r="H85" s="170"/>
      <c r="I85" s="170"/>
      <c r="J85" s="170"/>
      <c r="S85" s="53"/>
      <c r="T85" s="53"/>
      <c r="U85" s="53"/>
      <c r="V85" s="53"/>
      <c r="W85" s="53"/>
      <c r="X85" s="53"/>
      <c r="Y85" s="53"/>
    </row>
    <row r="86" spans="1:25" x14ac:dyDescent="0.25">
      <c r="A86" s="164"/>
      <c r="B86" s="167"/>
      <c r="C86" s="37" t="s">
        <v>43</v>
      </c>
      <c r="D86" s="1"/>
      <c r="E86" s="13"/>
      <c r="F86" s="13"/>
      <c r="G86" s="14"/>
      <c r="H86" s="170"/>
      <c r="I86" s="170"/>
      <c r="J86" s="170"/>
      <c r="S86" s="53"/>
      <c r="T86" s="53"/>
      <c r="U86" s="53"/>
      <c r="V86" s="53"/>
      <c r="W86" s="53"/>
      <c r="X86" s="53"/>
      <c r="Y86" s="53"/>
    </row>
    <row r="87" spans="1:25" x14ac:dyDescent="0.25">
      <c r="A87" s="164"/>
      <c r="B87" s="167"/>
      <c r="C87" s="37" t="s">
        <v>44</v>
      </c>
      <c r="D87" s="1"/>
      <c r="E87" s="13"/>
      <c r="F87" s="13"/>
      <c r="G87" s="14"/>
      <c r="H87" s="170"/>
      <c r="I87" s="170"/>
      <c r="J87" s="170"/>
      <c r="S87" s="53"/>
      <c r="T87" s="53"/>
      <c r="U87" s="53"/>
      <c r="V87" s="53"/>
      <c r="W87" s="53"/>
      <c r="X87" s="53"/>
      <c r="Y87" s="53"/>
    </row>
    <row r="88" spans="1:25" x14ac:dyDescent="0.25">
      <c r="A88" s="164"/>
      <c r="B88" s="167"/>
      <c r="C88" s="37" t="s">
        <v>45</v>
      </c>
      <c r="D88" s="1"/>
      <c r="E88" s="13"/>
      <c r="F88" s="13"/>
      <c r="G88" s="14"/>
      <c r="H88" s="170"/>
      <c r="I88" s="170"/>
      <c r="J88" s="170"/>
      <c r="S88" s="53"/>
      <c r="T88" s="53"/>
      <c r="U88" s="53"/>
      <c r="V88" s="53"/>
      <c r="W88" s="53"/>
      <c r="X88" s="53"/>
      <c r="Y88" s="53"/>
    </row>
    <row r="89" spans="1:25" x14ac:dyDescent="0.25">
      <c r="A89" s="164"/>
      <c r="B89" s="167"/>
      <c r="C89" s="12" t="s">
        <v>46</v>
      </c>
      <c r="D89" s="16"/>
      <c r="E89" s="13"/>
      <c r="F89" s="17">
        <f>IF(D81="",0,1)+IF(D82="",0,1)+IF(D83="",0,1)+IF(D84="",0,1)+IF(D85="",0,1)+IF(D86="",0,1)+IF(D87="",0,1)+IF(D88="",0,1)</f>
        <v>0</v>
      </c>
      <c r="G89" s="14"/>
      <c r="H89" s="170"/>
      <c r="I89" s="170"/>
      <c r="J89" s="170"/>
      <c r="S89" s="53"/>
      <c r="T89" s="53"/>
      <c r="U89" s="53"/>
      <c r="V89" s="53"/>
      <c r="W89" s="53"/>
      <c r="X89" s="53"/>
      <c r="Y89" s="53"/>
    </row>
    <row r="90" spans="1:25" ht="6.75" customHeight="1" thickBot="1" x14ac:dyDescent="0.3">
      <c r="A90" s="165"/>
      <c r="B90" s="168"/>
      <c r="C90" s="18"/>
      <c r="D90" s="19"/>
      <c r="E90" s="19"/>
      <c r="F90" s="19"/>
      <c r="G90" s="20"/>
      <c r="H90" s="171"/>
      <c r="I90" s="171"/>
      <c r="J90" s="171"/>
      <c r="S90" s="53"/>
      <c r="T90" s="53"/>
      <c r="U90" s="53"/>
      <c r="V90" s="53"/>
      <c r="W90" s="53"/>
      <c r="X90" s="53"/>
      <c r="Y90" s="53"/>
    </row>
    <row r="91" spans="1:25" ht="15" customHeight="1" thickBot="1" x14ac:dyDescent="0.3">
      <c r="A91" s="63"/>
      <c r="B91" s="64" t="s">
        <v>58</v>
      </c>
      <c r="C91" s="65"/>
      <c r="D91" s="65"/>
      <c r="E91" s="65"/>
      <c r="F91" s="65"/>
      <c r="G91" s="65"/>
      <c r="H91" s="65"/>
      <c r="I91" s="65"/>
      <c r="J91" s="66"/>
      <c r="S91" s="53"/>
      <c r="T91" s="53"/>
      <c r="U91" s="53"/>
      <c r="V91" s="53"/>
      <c r="W91" s="53"/>
      <c r="X91" s="53"/>
      <c r="Y91" s="53"/>
    </row>
    <row r="92" spans="1:25" ht="6.75" customHeight="1" x14ac:dyDescent="0.25">
      <c r="A92" s="163">
        <v>10</v>
      </c>
      <c r="B92" s="172" t="s">
        <v>53</v>
      </c>
      <c r="C92" s="9"/>
      <c r="D92" s="10"/>
      <c r="E92" s="10"/>
      <c r="F92" s="10"/>
      <c r="G92" s="11"/>
      <c r="H92" s="169" t="str">
        <f>IF(K96=1,K93,IF(K96=101,K93,""))</f>
        <v/>
      </c>
      <c r="I92" s="169" t="str">
        <f>IF(K96=11,L93,"")</f>
        <v/>
      </c>
      <c r="J92" s="169" t="str">
        <f>IF(K96=111,M93,"")</f>
        <v/>
      </c>
      <c r="S92" s="53"/>
      <c r="T92" s="53"/>
      <c r="U92" s="53"/>
      <c r="V92" s="53"/>
      <c r="W92" s="53"/>
      <c r="X92" s="53"/>
      <c r="Y92" s="53"/>
    </row>
    <row r="93" spans="1:25" x14ac:dyDescent="0.25">
      <c r="A93" s="164"/>
      <c r="B93" s="173"/>
      <c r="C93" s="12" t="s">
        <v>49</v>
      </c>
      <c r="D93" s="21"/>
      <c r="E93" s="38" t="b">
        <v>1</v>
      </c>
      <c r="F93" s="21"/>
      <c r="G93" s="22"/>
      <c r="H93" s="170"/>
      <c r="I93" s="170"/>
      <c r="J93" s="170"/>
      <c r="K93" s="4">
        <v>50</v>
      </c>
      <c r="L93" s="5">
        <v>100</v>
      </c>
      <c r="M93" s="5">
        <v>200</v>
      </c>
      <c r="N93" s="53" t="b">
        <v>0</v>
      </c>
      <c r="S93" s="53"/>
      <c r="T93" s="53"/>
      <c r="U93" s="53"/>
      <c r="V93" s="53"/>
      <c r="W93" s="53"/>
      <c r="X93" s="53"/>
      <c r="Y93" s="53"/>
    </row>
    <row r="94" spans="1:25" x14ac:dyDescent="0.25">
      <c r="A94" s="164"/>
      <c r="B94" s="174"/>
      <c r="C94" s="12" t="s">
        <v>50</v>
      </c>
      <c r="D94" s="21"/>
      <c r="E94" s="36" t="b">
        <v>1</v>
      </c>
      <c r="F94" s="13"/>
      <c r="G94" s="14"/>
      <c r="H94" s="170"/>
      <c r="I94" s="170"/>
      <c r="J94" s="170"/>
      <c r="K94" s="5">
        <v>3</v>
      </c>
      <c r="L94" s="5">
        <v>3</v>
      </c>
      <c r="M94" s="5">
        <v>3</v>
      </c>
      <c r="N94" s="53" t="b">
        <v>0</v>
      </c>
      <c r="S94" s="53"/>
      <c r="T94" s="53"/>
      <c r="U94" s="53"/>
      <c r="V94" s="53"/>
      <c r="W94" s="53"/>
      <c r="X94" s="53"/>
      <c r="Y94" s="53"/>
    </row>
    <row r="95" spans="1:25" x14ac:dyDescent="0.25">
      <c r="A95" s="164"/>
      <c r="B95" s="174"/>
      <c r="C95" s="12" t="s">
        <v>138</v>
      </c>
      <c r="D95" s="21"/>
      <c r="E95" s="36" t="b">
        <v>1</v>
      </c>
      <c r="F95" s="13"/>
      <c r="G95" s="14"/>
      <c r="H95" s="170"/>
      <c r="I95" s="170"/>
      <c r="J95" s="170"/>
      <c r="K95" s="5"/>
      <c r="N95" s="53" t="b">
        <v>0</v>
      </c>
      <c r="S95" s="53"/>
      <c r="T95" s="53"/>
      <c r="U95" s="53"/>
      <c r="V95" s="53"/>
      <c r="W95" s="53"/>
      <c r="X95" s="53"/>
      <c r="Y95" s="53"/>
    </row>
    <row r="96" spans="1:25" x14ac:dyDescent="0.25">
      <c r="A96" s="164"/>
      <c r="B96" s="174"/>
      <c r="C96" s="34" t="s">
        <v>51</v>
      </c>
      <c r="D96" s="2"/>
      <c r="E96" s="13" t="s">
        <v>192</v>
      </c>
      <c r="F96" s="13"/>
      <c r="G96" s="14"/>
      <c r="H96" s="170"/>
      <c r="I96" s="170"/>
      <c r="J96" s="170"/>
      <c r="K96" s="4">
        <f>IF(AND(N93=TRUE,N94=TRUE,D96&gt;=K94),1,0)+IF(N95=TRUE,10,0)+IF(AND(D97&gt;=1,D98&gt;=D97),100,0)</f>
        <v>0</v>
      </c>
      <c r="S96" s="53"/>
      <c r="T96" s="53"/>
      <c r="U96" s="53"/>
      <c r="V96" s="53"/>
      <c r="W96" s="53"/>
      <c r="X96" s="53"/>
      <c r="Y96" s="53"/>
    </row>
    <row r="97" spans="1:25" x14ac:dyDescent="0.25">
      <c r="A97" s="164"/>
      <c r="B97" s="174"/>
      <c r="C97" s="34" t="s">
        <v>52</v>
      </c>
      <c r="D97" s="2"/>
      <c r="E97" s="13"/>
      <c r="F97" s="13"/>
      <c r="G97" s="14"/>
      <c r="H97" s="170"/>
      <c r="I97" s="170"/>
      <c r="J97" s="170"/>
      <c r="S97" s="53"/>
      <c r="T97" s="53"/>
      <c r="U97" s="53"/>
      <c r="V97" s="53"/>
      <c r="W97" s="53"/>
      <c r="X97" s="53"/>
      <c r="Y97" s="53"/>
    </row>
    <row r="98" spans="1:25" x14ac:dyDescent="0.25">
      <c r="A98" s="164"/>
      <c r="B98" s="174"/>
      <c r="C98" s="34" t="s">
        <v>134</v>
      </c>
      <c r="D98" s="2"/>
      <c r="E98" s="13"/>
      <c r="F98" s="13"/>
      <c r="G98" s="14"/>
      <c r="H98" s="170"/>
      <c r="I98" s="170"/>
      <c r="J98" s="170"/>
      <c r="S98" s="53"/>
      <c r="T98" s="53"/>
      <c r="U98" s="53"/>
      <c r="V98" s="53"/>
      <c r="W98" s="53"/>
      <c r="X98" s="53"/>
      <c r="Y98" s="53"/>
    </row>
    <row r="99" spans="1:25" ht="6.75" customHeight="1" thickBot="1" x14ac:dyDescent="0.3">
      <c r="A99" s="165"/>
      <c r="B99" s="175"/>
      <c r="C99" s="18"/>
      <c r="D99" s="19"/>
      <c r="E99" s="19"/>
      <c r="F99" s="19"/>
      <c r="G99" s="20"/>
      <c r="H99" s="171"/>
      <c r="I99" s="171"/>
      <c r="J99" s="171"/>
      <c r="S99" s="53"/>
      <c r="T99" s="53"/>
      <c r="U99" s="53"/>
      <c r="V99" s="53"/>
      <c r="W99" s="53"/>
      <c r="X99" s="53"/>
      <c r="Y99" s="53"/>
    </row>
    <row r="100" spans="1:25" ht="6.75" customHeight="1" x14ac:dyDescent="0.25">
      <c r="A100" s="163">
        <v>11</v>
      </c>
      <c r="B100" s="166" t="s">
        <v>178</v>
      </c>
      <c r="C100" s="9"/>
      <c r="D100" s="10"/>
      <c r="E100" s="10"/>
      <c r="F100" s="10"/>
      <c r="G100" s="11"/>
      <c r="H100" s="169" t="str">
        <f>IF(K104=1,K101,IF(K104=101,K101,""))</f>
        <v/>
      </c>
      <c r="I100" s="169" t="str">
        <f>IF(K104=11,L101,"")</f>
        <v/>
      </c>
      <c r="J100" s="169" t="str">
        <f>IF(K104=111,M101,"")</f>
        <v/>
      </c>
      <c r="S100" s="53"/>
      <c r="T100" s="53"/>
      <c r="U100" s="53"/>
      <c r="V100" s="53"/>
      <c r="W100" s="53"/>
      <c r="X100" s="53"/>
      <c r="Y100" s="53"/>
    </row>
    <row r="101" spans="1:25" x14ac:dyDescent="0.25">
      <c r="A101" s="164"/>
      <c r="B101" s="167"/>
      <c r="C101" s="37" t="s">
        <v>135</v>
      </c>
      <c r="D101" s="21"/>
      <c r="E101" s="38" t="b">
        <v>1</v>
      </c>
      <c r="F101" s="21"/>
      <c r="G101" s="22"/>
      <c r="H101" s="170"/>
      <c r="I101" s="170"/>
      <c r="J101" s="170"/>
      <c r="K101" s="4">
        <v>50</v>
      </c>
      <c r="L101" s="5">
        <v>100</v>
      </c>
      <c r="M101" s="5">
        <v>200</v>
      </c>
      <c r="N101" s="53" t="b">
        <v>0</v>
      </c>
      <c r="S101" s="53"/>
      <c r="T101" s="53"/>
      <c r="U101" s="53"/>
      <c r="V101" s="53"/>
      <c r="W101" s="53"/>
      <c r="X101" s="53"/>
      <c r="Y101" s="53"/>
    </row>
    <row r="102" spans="1:25" x14ac:dyDescent="0.25">
      <c r="A102" s="164"/>
      <c r="B102" s="167"/>
      <c r="C102" s="37" t="s">
        <v>136</v>
      </c>
      <c r="D102" s="21"/>
      <c r="E102" s="38" t="b">
        <v>1</v>
      </c>
      <c r="F102" s="21"/>
      <c r="G102" s="22"/>
      <c r="H102" s="170"/>
      <c r="I102" s="170"/>
      <c r="J102" s="170"/>
      <c r="K102" s="5"/>
      <c r="M102" s="5">
        <v>0.6666666</v>
      </c>
      <c r="N102" s="53" t="b">
        <v>0</v>
      </c>
      <c r="S102" s="53"/>
      <c r="T102" s="53"/>
      <c r="U102" s="53"/>
      <c r="V102" s="53"/>
      <c r="W102" s="53"/>
      <c r="X102" s="53"/>
      <c r="Y102" s="53"/>
    </row>
    <row r="103" spans="1:25" x14ac:dyDescent="0.25">
      <c r="A103" s="164"/>
      <c r="B103" s="167"/>
      <c r="C103" s="37" t="s">
        <v>137</v>
      </c>
      <c r="D103" s="21"/>
      <c r="E103" s="13"/>
      <c r="F103" s="13"/>
      <c r="G103" s="14"/>
      <c r="H103" s="170"/>
      <c r="I103" s="170"/>
      <c r="J103" s="170"/>
      <c r="K103" s="5"/>
      <c r="N103" s="53" t="b">
        <v>0</v>
      </c>
      <c r="S103" s="53"/>
      <c r="T103" s="53"/>
      <c r="U103" s="53"/>
      <c r="V103" s="53"/>
      <c r="W103" s="53"/>
      <c r="X103" s="53"/>
      <c r="Y103" s="53"/>
    </row>
    <row r="104" spans="1:25" x14ac:dyDescent="0.25">
      <c r="A104" s="164"/>
      <c r="B104" s="167"/>
      <c r="C104" s="34" t="s">
        <v>54</v>
      </c>
      <c r="D104" s="2"/>
      <c r="E104" s="13"/>
      <c r="F104" s="13"/>
      <c r="G104" s="14"/>
      <c r="H104" s="170"/>
      <c r="I104" s="170"/>
      <c r="J104" s="170"/>
      <c r="K104" s="4">
        <f>IF(OR(N101=TRUE,N102=TRUE,N103=TRUE),1,0)+IF(AND(N93=TRUE,N101=TRUE,D104&gt;=1,D105&gt;=D104),10,0)+IF(AND(F106&gt;=1,F108&gt;=M102),100,0)</f>
        <v>0</v>
      </c>
      <c r="S104" s="53"/>
      <c r="T104" s="53"/>
      <c r="U104" s="53"/>
      <c r="V104" s="53"/>
      <c r="W104" s="53"/>
      <c r="X104" s="53"/>
      <c r="Y104" s="53"/>
    </row>
    <row r="105" spans="1:25" x14ac:dyDescent="0.25">
      <c r="A105" s="164"/>
      <c r="B105" s="167"/>
      <c r="C105" s="37" t="s">
        <v>55</v>
      </c>
      <c r="D105" s="2"/>
      <c r="E105" s="13"/>
      <c r="F105" s="13"/>
      <c r="G105" s="14"/>
      <c r="H105" s="170"/>
      <c r="I105" s="170"/>
      <c r="J105" s="170"/>
      <c r="S105" s="53"/>
      <c r="T105" s="53"/>
      <c r="U105" s="53"/>
      <c r="V105" s="53"/>
      <c r="W105" s="53"/>
      <c r="X105" s="53"/>
      <c r="Y105" s="53"/>
    </row>
    <row r="106" spans="1:25" x14ac:dyDescent="0.25">
      <c r="A106" s="164"/>
      <c r="B106" s="167"/>
      <c r="C106" s="34" t="s">
        <v>51</v>
      </c>
      <c r="D106" s="39"/>
      <c r="E106" s="13" t="s">
        <v>192</v>
      </c>
      <c r="F106" s="17">
        <f>D96</f>
        <v>0</v>
      </c>
      <c r="G106" s="14"/>
      <c r="H106" s="170"/>
      <c r="I106" s="170"/>
      <c r="J106" s="170"/>
      <c r="S106" s="53"/>
      <c r="T106" s="53"/>
      <c r="U106" s="53"/>
      <c r="V106" s="53"/>
      <c r="W106" s="53"/>
      <c r="X106" s="53"/>
      <c r="Y106" s="53"/>
    </row>
    <row r="107" spans="1:25" ht="13.7" customHeight="1" x14ac:dyDescent="0.25">
      <c r="A107" s="164"/>
      <c r="B107" s="167"/>
      <c r="C107" s="37" t="s">
        <v>55</v>
      </c>
      <c r="D107" s="2"/>
      <c r="E107" s="13"/>
      <c r="F107" s="13"/>
      <c r="G107" s="14"/>
      <c r="H107" s="170"/>
      <c r="I107" s="170"/>
      <c r="J107" s="170"/>
      <c r="S107" s="53"/>
      <c r="T107" s="53"/>
      <c r="U107" s="53"/>
      <c r="V107" s="53"/>
      <c r="W107" s="53"/>
      <c r="X107" s="53"/>
      <c r="Y107" s="53"/>
    </row>
    <row r="108" spans="1:25" x14ac:dyDescent="0.25">
      <c r="A108" s="164"/>
      <c r="B108" s="167"/>
      <c r="C108" s="107" t="s">
        <v>119</v>
      </c>
      <c r="D108" s="16"/>
      <c r="E108" s="13"/>
      <c r="F108" s="25">
        <f>IF(F106=0,0,IF(D107&gt;F106,1,D107/F106))</f>
        <v>0</v>
      </c>
      <c r="G108" s="14"/>
      <c r="H108" s="170"/>
      <c r="I108" s="170"/>
      <c r="J108" s="170"/>
      <c r="S108" s="53"/>
      <c r="T108" s="53"/>
      <c r="U108" s="53"/>
      <c r="V108" s="53"/>
      <c r="W108" s="53"/>
      <c r="X108" s="53"/>
      <c r="Y108" s="53"/>
    </row>
    <row r="109" spans="1:25" ht="6.75" customHeight="1" thickBot="1" x14ac:dyDescent="0.3">
      <c r="A109" s="165"/>
      <c r="B109" s="168"/>
      <c r="C109" s="18"/>
      <c r="D109" s="19"/>
      <c r="E109" s="19"/>
      <c r="F109" s="19"/>
      <c r="G109" s="20"/>
      <c r="H109" s="171"/>
      <c r="I109" s="171"/>
      <c r="J109" s="171"/>
      <c r="S109" s="53"/>
      <c r="T109" s="53"/>
      <c r="U109" s="53"/>
      <c r="V109" s="53"/>
      <c r="W109" s="53"/>
      <c r="X109" s="53"/>
      <c r="Y109" s="53"/>
    </row>
    <row r="110" spans="1:25" ht="15" customHeight="1" thickBot="1" x14ac:dyDescent="0.3">
      <c r="A110" s="63"/>
      <c r="B110" s="65"/>
      <c r="C110" s="65"/>
      <c r="D110" s="65"/>
      <c r="E110" s="65"/>
      <c r="F110" s="65"/>
      <c r="G110" s="65"/>
      <c r="H110" s="65"/>
      <c r="I110" s="65"/>
      <c r="J110" s="66"/>
      <c r="S110" s="53"/>
      <c r="T110" s="53"/>
      <c r="U110" s="53"/>
      <c r="V110" s="53"/>
      <c r="W110" s="53"/>
      <c r="X110" s="53"/>
      <c r="Y110" s="53"/>
    </row>
    <row r="111" spans="1:25" x14ac:dyDescent="0.25">
      <c r="H111" s="40">
        <f>SUM(H6:H109)</f>
        <v>0</v>
      </c>
      <c r="I111" s="40">
        <f>SUM(I6:I109)</f>
        <v>0</v>
      </c>
      <c r="J111" s="40">
        <f>SUM(J6:J109)</f>
        <v>0</v>
      </c>
      <c r="S111" s="53"/>
      <c r="T111" s="53"/>
      <c r="U111" s="53"/>
      <c r="V111" s="53"/>
      <c r="W111" s="53"/>
      <c r="X111" s="53"/>
      <c r="Y111" s="53"/>
    </row>
    <row r="112" spans="1:25" ht="15.75" thickBot="1" x14ac:dyDescent="0.3">
      <c r="A112" s="41" t="str">
        <f>IF(D112=1,"®","")</f>
        <v/>
      </c>
      <c r="B112" s="42" t="s">
        <v>64</v>
      </c>
      <c r="C112" s="43"/>
      <c r="D112" s="44">
        <f>IF(AND(J112&gt;=K112,J114&gt;=K114),1,0)+IF(AND(J112&gt;=L112,J114&gt;=L114),10,0)+IF(AND(J112&gt;=M112,J114&gt;=M114,K57&gt;0),100,0)</f>
        <v>0</v>
      </c>
      <c r="F112" s="45" t="s">
        <v>66</v>
      </c>
      <c r="G112" s="45"/>
      <c r="H112" s="45"/>
      <c r="I112" s="45"/>
      <c r="J112" s="46">
        <f>H111+I111+J111</f>
        <v>0</v>
      </c>
      <c r="K112" s="4">
        <v>525</v>
      </c>
      <c r="L112" s="5">
        <v>800</v>
      </c>
      <c r="M112" s="5">
        <v>1050</v>
      </c>
      <c r="S112" s="53"/>
      <c r="T112" s="53"/>
      <c r="U112" s="53"/>
      <c r="V112" s="53"/>
      <c r="W112" s="53"/>
      <c r="X112" s="53"/>
      <c r="Y112" s="53"/>
    </row>
    <row r="113" spans="1:25" x14ac:dyDescent="0.25">
      <c r="A113" s="41" t="str">
        <f>IF(D112=11,"®","")</f>
        <v/>
      </c>
      <c r="B113" s="42" t="s">
        <v>65</v>
      </c>
      <c r="C113" s="43"/>
      <c r="D113" s="47"/>
      <c r="E113" s="45"/>
      <c r="F113" s="48"/>
      <c r="G113" s="48"/>
      <c r="H113" s="49">
        <f>COUNTIF(H6:H109,"&gt;0")</f>
        <v>0</v>
      </c>
      <c r="I113" s="49">
        <f>COUNTIF(I6:I109,"&gt;0")</f>
        <v>0</v>
      </c>
      <c r="J113" s="49">
        <f>COUNTIF(J6:J109,"&gt;0")</f>
        <v>0</v>
      </c>
      <c r="S113" s="53"/>
      <c r="T113" s="53"/>
      <c r="U113" s="53"/>
      <c r="V113" s="53"/>
      <c r="W113" s="53"/>
      <c r="X113" s="53"/>
      <c r="Y113" s="53"/>
    </row>
    <row r="114" spans="1:25" ht="15.75" thickBot="1" x14ac:dyDescent="0.3">
      <c r="A114" s="41" t="str">
        <f>IF(D112=111,"®","")</f>
        <v/>
      </c>
      <c r="B114" s="117" t="s">
        <v>142</v>
      </c>
      <c r="C114" s="43"/>
      <c r="D114" s="43"/>
      <c r="F114" s="45" t="s">
        <v>67</v>
      </c>
      <c r="G114" s="48"/>
      <c r="I114" s="50"/>
      <c r="J114" s="51">
        <f>H113+I113+J113</f>
        <v>0</v>
      </c>
      <c r="K114" s="4">
        <v>7</v>
      </c>
      <c r="L114" s="5">
        <v>8</v>
      </c>
      <c r="M114" s="5">
        <v>8</v>
      </c>
      <c r="S114" s="53"/>
      <c r="T114" s="53"/>
      <c r="U114" s="53"/>
      <c r="V114" s="53"/>
      <c r="W114" s="53"/>
      <c r="X114" s="53"/>
      <c r="Y114" s="53"/>
    </row>
    <row r="115" spans="1:25" x14ac:dyDescent="0.25">
      <c r="S115" s="53"/>
      <c r="T115" s="53"/>
      <c r="U115" s="53"/>
      <c r="V115" s="53"/>
      <c r="W115" s="53"/>
      <c r="X115" s="53"/>
      <c r="Y115" s="53"/>
    </row>
    <row r="116" spans="1:25" ht="21" x14ac:dyDescent="0.3">
      <c r="B116" s="52"/>
      <c r="S116" s="53"/>
      <c r="T116" s="53"/>
      <c r="U116" s="53"/>
      <c r="V116" s="53"/>
      <c r="W116" s="53"/>
      <c r="X116" s="53"/>
      <c r="Y116" s="53"/>
    </row>
  </sheetData>
  <sheetProtection algorithmName="SHA-512" hashValue="6FkXu516SCeqmbU6eotbOVAnR0sGu5H3IypOFv7PZJMDGr9zgrT1YLZDgkCfPwglQo7vRfB4bosOmsZRdv/j8A==" saltValue="XmFU5PRdyaQy/kBNhVt8CA==" spinCount="100000" sheet="1" selectLockedCells="1"/>
  <mergeCells count="57">
    <mergeCell ref="J6:J16"/>
    <mergeCell ref="A69:A76"/>
    <mergeCell ref="B69:B76"/>
    <mergeCell ref="H69:H76"/>
    <mergeCell ref="I69:I76"/>
    <mergeCell ref="J69:J76"/>
    <mergeCell ref="A49:A53"/>
    <mergeCell ref="B49:B53"/>
    <mergeCell ref="H49:H53"/>
    <mergeCell ref="I49:I53"/>
    <mergeCell ref="J49:J53"/>
    <mergeCell ref="A62:A68"/>
    <mergeCell ref="B62:B68"/>
    <mergeCell ref="H62:H68"/>
    <mergeCell ref="I62:I68"/>
    <mergeCell ref="J62:J68"/>
    <mergeCell ref="A18:A31"/>
    <mergeCell ref="H18:H31"/>
    <mergeCell ref="A1:J1"/>
    <mergeCell ref="A2:J2"/>
    <mergeCell ref="A39:A47"/>
    <mergeCell ref="B39:B47"/>
    <mergeCell ref="H39:H47"/>
    <mergeCell ref="I39:I47"/>
    <mergeCell ref="J39:J47"/>
    <mergeCell ref="I18:I31"/>
    <mergeCell ref="J18:J31"/>
    <mergeCell ref="B18:B31"/>
    <mergeCell ref="A6:A16"/>
    <mergeCell ref="B6:B16"/>
    <mergeCell ref="H6:H16"/>
    <mergeCell ref="I6:I16"/>
    <mergeCell ref="A32:A38"/>
    <mergeCell ref="B32:B38"/>
    <mergeCell ref="H32:H38"/>
    <mergeCell ref="I32:I38"/>
    <mergeCell ref="J32:J38"/>
    <mergeCell ref="J54:J61"/>
    <mergeCell ref="A54:A61"/>
    <mergeCell ref="B54:B61"/>
    <mergeCell ref="H54:H61"/>
    <mergeCell ref="I54:I61"/>
    <mergeCell ref="A92:A99"/>
    <mergeCell ref="B92:B99"/>
    <mergeCell ref="H92:H99"/>
    <mergeCell ref="I92:I99"/>
    <mergeCell ref="J92:J99"/>
    <mergeCell ref="A77:A90"/>
    <mergeCell ref="B77:B90"/>
    <mergeCell ref="H77:H90"/>
    <mergeCell ref="I77:I90"/>
    <mergeCell ref="J77:J90"/>
    <mergeCell ref="A100:A109"/>
    <mergeCell ref="B100:B109"/>
    <mergeCell ref="H100:H109"/>
    <mergeCell ref="I100:I109"/>
    <mergeCell ref="J100:J109"/>
  </mergeCells>
  <conditionalFormatting sqref="D24 D27">
    <cfRule type="expression" dxfId="33" priority="58">
      <formula>$N$18</formula>
    </cfRule>
  </conditionalFormatting>
  <dataValidations xWindow="731" yWindow="375" count="20">
    <dataValidation type="whole" operator="greaterThanOrEqual" allowBlank="1" showInputMessage="1" showErrorMessage="1" errorTitle="Number Invalid" error="Must be whole number." sqref="D40 D96 D64:D65 D51 D22:D24" xr:uid="{00000000-0002-0000-0100-000000000000}">
      <formula1>0</formula1>
    </dataValidation>
    <dataValidation type="decimal" allowBlank="1" showInputMessage="1" showErrorMessage="1" errorTitle="Percent" error="Enter percent between 0 and 100." sqref="D63" xr:uid="{00000000-0002-0000-0100-000001000000}">
      <formula1>0</formula1>
      <formula2>1</formula2>
    </dataValidation>
    <dataValidation type="whole" operator="greaterThanOrEqual" allowBlank="1" showInputMessage="1" showErrorMessage="1" errorTitle="Number Invalid" error="Must be whole number." sqref="D97" xr:uid="{00000000-0002-0000-0100-000002000000}">
      <formula1>1</formula1>
    </dataValidation>
    <dataValidation type="whole" allowBlank="1" showInputMessage="1" showErrorMessage="1" errorTitle="Number Invalid" error="Must be whole number thst is not greater than the number of dens." sqref="D98" xr:uid="{00000000-0002-0000-0100-000003000000}">
      <formula1>0</formula1>
      <formula2>D97</formula2>
    </dataValidation>
    <dataValidation type="whole" allowBlank="1" showInputMessage="1" showErrorMessage="1" errorTitle="Number Invalid" error="Must be whole number not greater than the total number of den leaders." sqref="D104" xr:uid="{00000000-0002-0000-0100-000004000000}">
      <formula1>0</formula1>
      <formula2>D103</formula2>
    </dataValidation>
    <dataValidation type="whole" allowBlank="1" showInputMessage="1" showErrorMessage="1" errorTitle="Number Invalid" error="Must be whole number not greater than the total number of den leaders." sqref="D105" xr:uid="{00000000-0002-0000-0100-000005000000}">
      <formula1>0</formula1>
      <formula2>D103</formula2>
    </dataValidation>
    <dataValidation type="whole" allowBlank="1" showInputMessage="1" showErrorMessage="1" errorTitle="Number Invalid" error="Must be whole number not greater than the total number of committee members." sqref="D107" xr:uid="{00000000-0002-0000-0100-000006000000}">
      <formula1>0</formula1>
      <formula2>F106</formula2>
    </dataValidation>
    <dataValidation type="whole" operator="lessThanOrEqual" allowBlank="1" showInputMessage="1" showErrorMessage="1" errorTitle="Number Invalid" error="Must be whole number that is no greater 'B'" sqref="D25" xr:uid="{00000000-0002-0000-0100-000007000000}">
      <formula1>D17</formula1>
    </dataValidation>
    <dataValidation type="whole" allowBlank="1" showInputMessage="1" showErrorMessage="1" errorTitle="Number Invalid" error="Must be whole number no greater than the total number of second year Webelos. (Cell D39)" sqref="D41" xr:uid="{00000000-0002-0000-0100-000008000000}">
      <formula1>0</formula1>
      <formula2>D40</formula2>
    </dataValidation>
    <dataValidation type="whole" operator="greaterThanOrEqual" allowBlank="1" showInputMessage="1" showErrorMessage="1" errorTitle="Number Invalid" error="Must be whole number not greater than the total registered.  (C21+C22+C23)" sqref="D26" xr:uid="{00000000-0002-0000-0100-000009000000}">
      <formula1>0</formula1>
    </dataValidation>
    <dataValidation type="whole" operator="greaterThanOrEqual" allowBlank="1" showInputMessage="1" showErrorMessage="1" errorTitle="Number Invalid" error="Must be whole number not greater than the total number registered.  (Cell C21 + C22 + C23 - C24)" sqref="D27" xr:uid="{00000000-0002-0000-0100-00000A000000}">
      <formula1>0</formula1>
    </dataValidation>
    <dataValidation type="whole" operator="greaterThanOrEqual" allowBlank="1" showErrorMessage="1" errorTitle="Number Invalid" error="Must be whole number." promptTitle="Youth Registered at End of Year" prompt="For most units this will be total at the end of the charter year." sqref="D20" xr:uid="{00000000-0002-0000-0100-00000C000000}">
      <formula1>0</formula1>
    </dataValidation>
    <dataValidation type="date" allowBlank="1" showInputMessage="1" showErrorMessage="1" errorTitle="Date Out of Range" error="Date must be during 2021" sqref="D9:D14" xr:uid="{00000000-0002-0000-0100-000010000000}">
      <formula1>44197</formula1>
      <formula2>44561</formula2>
    </dataValidation>
    <dataValidation type="date" allowBlank="1" showInputMessage="1" showErrorMessage="1" errorTitle="Date Out of Range" error="Date must be during 2021." sqref="D81:D88 D72:D74 D55:D59" xr:uid="{00000000-0002-0000-0100-000011000000}">
      <formula1>44197</formula1>
      <formula2>44561</formula2>
    </dataValidation>
    <dataValidation type="date" allowBlank="1" showInputMessage="1" showErrorMessage="1" errorTitle="Date Out of Range" error="Date must be in 2021 prior to October 31." promptTitle="Recruitment Event" prompt="Enter date in 2021 prior to October 31." sqref="D19" xr:uid="{00000000-0002-0000-0100-000013000000}">
      <formula1>44197</formula1>
      <formula2>44500</formula2>
    </dataValidation>
    <dataValidation type="whole" operator="greaterThanOrEqual" allowBlank="1" showErrorMessage="1" errorTitle="Number Invalid" error="Must be whole number." prompt="Scouts dropped at recharter who register in a troop should be not be counted here, but included on the next line." sqref="D21 D25" xr:uid="{00000000-0002-0000-0100-00000D000000}">
      <formula1>0</formula1>
    </dataValidation>
    <dataValidation type="whole" allowBlank="1" showInputMessage="1" showErrorMessage="1" errorTitle="Number Invalid" error="Must be whole number that is no greater than the number eligible to retain. (Cell F32)" sqref="D36" xr:uid="{00000000-0002-0000-0100-00000E000000}">
      <formula1>0</formula1>
      <formula2>F35</formula2>
    </dataValidation>
    <dataValidation type="whole" operator="greaterThanOrEqual" allowBlank="1" showInputMessage="1" showErrorMessage="1" error="Current membership cannot be less than zero." sqref="F28 D29" xr:uid="{00000000-0002-0000-0100-00000B000000}">
      <formula1>0</formula1>
    </dataValidation>
    <dataValidation type="date" allowBlank="1" showInputMessage="1" showErrorMessage="1" errorTitle="Date Out of Range" error="Date must be in 2020 or 2021." sqref="D7:D8" xr:uid="{905097D1-1BA7-4892-8CFA-FACE0A969CC1}">
      <formula1>43831</formula1>
      <formula2>44561</formula2>
    </dataValidation>
    <dataValidation type="date" allowBlank="1" showInputMessage="1" showErrorMessage="1" errorTitle="Date Out of Range" error="Date must be during 2020 or 21." sqref="D43:D44" xr:uid="{84156B60-3324-4D83-A0B4-B9FA8F378708}">
      <formula1>43831</formula1>
      <formula2>44561</formula2>
    </dataValidation>
  </dataValidations>
  <printOptions horizontalCentered="1"/>
  <pageMargins left="0.4" right="0.4" top="0.5" bottom="0.5" header="0.3" footer="0.3"/>
  <pageSetup scale="77" fitToHeight="2" orientation="portrait" horizontalDpi="4294967293" verticalDpi="4294967293" r:id="rId1"/>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3</xdr:col>
                    <xdr:colOff>85725</xdr:colOff>
                    <xdr:row>69</xdr:row>
                    <xdr:rowOff>9525</xdr:rowOff>
                  </from>
                  <to>
                    <xdr:col>3</xdr:col>
                    <xdr:colOff>504825</xdr:colOff>
                    <xdr:row>69</xdr:row>
                    <xdr:rowOff>180975</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3</xdr:col>
                    <xdr:colOff>85725</xdr:colOff>
                    <xdr:row>70</xdr:row>
                    <xdr:rowOff>9525</xdr:rowOff>
                  </from>
                  <to>
                    <xdr:col>3</xdr:col>
                    <xdr:colOff>514350</xdr:colOff>
                    <xdr:row>71</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3</xdr:col>
                    <xdr:colOff>85725</xdr:colOff>
                    <xdr:row>77</xdr:row>
                    <xdr:rowOff>9525</xdr:rowOff>
                  </from>
                  <to>
                    <xdr:col>3</xdr:col>
                    <xdr:colOff>514350</xdr:colOff>
                    <xdr:row>78</xdr:row>
                    <xdr:rowOff>0</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3</xdr:col>
                    <xdr:colOff>85725</xdr:colOff>
                    <xdr:row>78</xdr:row>
                    <xdr:rowOff>9525</xdr:rowOff>
                  </from>
                  <to>
                    <xdr:col>3</xdr:col>
                    <xdr:colOff>514350</xdr:colOff>
                    <xdr:row>79</xdr:row>
                    <xdr:rowOff>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3</xdr:col>
                    <xdr:colOff>85725</xdr:colOff>
                    <xdr:row>79</xdr:row>
                    <xdr:rowOff>9525</xdr:rowOff>
                  </from>
                  <to>
                    <xdr:col>3</xdr:col>
                    <xdr:colOff>514350</xdr:colOff>
                    <xdr:row>80</xdr:row>
                    <xdr:rowOff>0</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3</xdr:col>
                    <xdr:colOff>85725</xdr:colOff>
                    <xdr:row>92</xdr:row>
                    <xdr:rowOff>9525</xdr:rowOff>
                  </from>
                  <to>
                    <xdr:col>3</xdr:col>
                    <xdr:colOff>514350</xdr:colOff>
                    <xdr:row>93</xdr:row>
                    <xdr:rowOff>0</xdr:rowOff>
                  </to>
                </anchor>
              </controlPr>
            </control>
          </mc:Choice>
        </mc:AlternateContent>
        <mc:AlternateContent xmlns:mc="http://schemas.openxmlformats.org/markup-compatibility/2006">
          <mc:Choice Requires="x14">
            <control shapeId="1060" r:id="rId10" name="Check Box 36">
              <controlPr defaultSize="0" autoFill="0" autoLine="0" autoPict="0">
                <anchor moveWithCells="1">
                  <from>
                    <xdr:col>3</xdr:col>
                    <xdr:colOff>85725</xdr:colOff>
                    <xdr:row>93</xdr:row>
                    <xdr:rowOff>9525</xdr:rowOff>
                  </from>
                  <to>
                    <xdr:col>3</xdr:col>
                    <xdr:colOff>514350</xdr:colOff>
                    <xdr:row>94</xdr:row>
                    <xdr:rowOff>0</xdr:rowOff>
                  </to>
                </anchor>
              </controlPr>
            </control>
          </mc:Choice>
        </mc:AlternateContent>
        <mc:AlternateContent xmlns:mc="http://schemas.openxmlformats.org/markup-compatibility/2006">
          <mc:Choice Requires="x14">
            <control shapeId="1061" r:id="rId11" name="Check Box 37">
              <controlPr defaultSize="0" autoFill="0" autoLine="0" autoPict="0">
                <anchor moveWithCells="1">
                  <from>
                    <xdr:col>3</xdr:col>
                    <xdr:colOff>85725</xdr:colOff>
                    <xdr:row>94</xdr:row>
                    <xdr:rowOff>9525</xdr:rowOff>
                  </from>
                  <to>
                    <xdr:col>3</xdr:col>
                    <xdr:colOff>514350</xdr:colOff>
                    <xdr:row>95</xdr:row>
                    <xdr:rowOff>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3</xdr:col>
                    <xdr:colOff>85725</xdr:colOff>
                    <xdr:row>100</xdr:row>
                    <xdr:rowOff>9525</xdr:rowOff>
                  </from>
                  <to>
                    <xdr:col>3</xdr:col>
                    <xdr:colOff>514350</xdr:colOff>
                    <xdr:row>101</xdr:row>
                    <xdr:rowOff>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3</xdr:col>
                    <xdr:colOff>85725</xdr:colOff>
                    <xdr:row>101</xdr:row>
                    <xdr:rowOff>9525</xdr:rowOff>
                  </from>
                  <to>
                    <xdr:col>3</xdr:col>
                    <xdr:colOff>514350</xdr:colOff>
                    <xdr:row>102</xdr:row>
                    <xdr:rowOff>0</xdr:rowOff>
                  </to>
                </anchor>
              </controlPr>
            </control>
          </mc:Choice>
        </mc:AlternateContent>
        <mc:AlternateContent xmlns:mc="http://schemas.openxmlformats.org/markup-compatibility/2006">
          <mc:Choice Requires="x14">
            <control shapeId="1085" r:id="rId14" name="Check Box 61">
              <controlPr defaultSize="0" autoFill="0" autoLine="0" autoPict="0">
                <anchor moveWithCells="1">
                  <from>
                    <xdr:col>3</xdr:col>
                    <xdr:colOff>85725</xdr:colOff>
                    <xdr:row>101</xdr:row>
                    <xdr:rowOff>9525</xdr:rowOff>
                  </from>
                  <to>
                    <xdr:col>3</xdr:col>
                    <xdr:colOff>514350</xdr:colOff>
                    <xdr:row>102</xdr:row>
                    <xdr:rowOff>0</xdr:rowOff>
                  </to>
                </anchor>
              </controlPr>
            </control>
          </mc:Choice>
        </mc:AlternateContent>
        <mc:AlternateContent xmlns:mc="http://schemas.openxmlformats.org/markup-compatibility/2006">
          <mc:Choice Requires="x14">
            <control shapeId="1086" r:id="rId15" name="Check Box 62">
              <controlPr defaultSize="0" autoFill="0" autoLine="0" autoPict="0">
                <anchor moveWithCells="1">
                  <from>
                    <xdr:col>3</xdr:col>
                    <xdr:colOff>85725</xdr:colOff>
                    <xdr:row>102</xdr:row>
                    <xdr:rowOff>9525</xdr:rowOff>
                  </from>
                  <to>
                    <xdr:col>3</xdr:col>
                    <xdr:colOff>514350</xdr:colOff>
                    <xdr:row>103</xdr:row>
                    <xdr:rowOff>0</xdr:rowOff>
                  </to>
                </anchor>
              </controlPr>
            </control>
          </mc:Choice>
        </mc:AlternateContent>
        <mc:AlternateContent xmlns:mc="http://schemas.openxmlformats.org/markup-compatibility/2006">
          <mc:Choice Requires="x14">
            <control shapeId="1087" r:id="rId16" name="Check Box 63">
              <controlPr defaultSize="0" autoFill="0" autoLine="0" autoPict="0">
                <anchor moveWithCells="1">
                  <from>
                    <xdr:col>3</xdr:col>
                    <xdr:colOff>85725</xdr:colOff>
                    <xdr:row>30</xdr:row>
                    <xdr:rowOff>9525</xdr:rowOff>
                  </from>
                  <to>
                    <xdr:col>3</xdr:col>
                    <xdr:colOff>504825</xdr:colOff>
                    <xdr:row>30</xdr:row>
                    <xdr:rowOff>180975</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3</xdr:col>
                    <xdr:colOff>85725</xdr:colOff>
                    <xdr:row>52</xdr:row>
                    <xdr:rowOff>9525</xdr:rowOff>
                  </from>
                  <to>
                    <xdr:col>3</xdr:col>
                    <xdr:colOff>504825</xdr:colOff>
                    <xdr:row>52</xdr:row>
                    <xdr:rowOff>180975</xdr:rowOff>
                  </to>
                </anchor>
              </controlPr>
            </control>
          </mc:Choice>
        </mc:AlternateContent>
        <mc:AlternateContent xmlns:mc="http://schemas.openxmlformats.org/markup-compatibility/2006">
          <mc:Choice Requires="x14">
            <control shapeId="1090" r:id="rId18" name="Check Box 66">
              <controlPr defaultSize="0" autoFill="0" autoLine="0" autoPict="0" altText="">
                <anchor moveWithCells="1">
                  <from>
                    <xdr:col>3</xdr:col>
                    <xdr:colOff>304800</xdr:colOff>
                    <xdr:row>16</xdr:row>
                    <xdr:rowOff>152400</xdr:rowOff>
                  </from>
                  <to>
                    <xdr:col>3</xdr:col>
                    <xdr:colOff>552450</xdr:colOff>
                    <xdr:row>18</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zoomScaleNormal="100" workbookViewId="0">
      <selection activeCell="P61" sqref="P61"/>
    </sheetView>
  </sheetViews>
  <sheetFormatPr defaultRowHeight="12.75" x14ac:dyDescent="0.2"/>
  <cols>
    <col min="1" max="1" width="6.85546875" style="71" customWidth="1"/>
    <col min="2" max="2" width="41" style="70" customWidth="1"/>
    <col min="3" max="5" width="25.7109375" style="72" customWidth="1"/>
    <col min="6" max="8" width="9.140625" style="70"/>
    <col min="9" max="11" width="9.140625" style="70" hidden="1" customWidth="1"/>
    <col min="12" max="16384" width="9.140625" style="70"/>
  </cols>
  <sheetData>
    <row r="1" spans="1:11" s="69" customFormat="1" ht="27.95" customHeight="1" x14ac:dyDescent="0.5">
      <c r="A1" s="182" t="str">
        <f>"Pack "&amp;'Setup &amp; Instructions'!C5&amp;" of "&amp;'Setup &amp; Instructions'!C7&amp;" District"</f>
        <v>Pack  of  District</v>
      </c>
      <c r="B1" s="182"/>
      <c r="C1" s="182"/>
      <c r="D1" s="182"/>
      <c r="E1" s="182"/>
      <c r="F1" s="182"/>
      <c r="G1" s="182"/>
      <c r="H1" s="182"/>
    </row>
    <row r="2" spans="1:11" ht="20.45" customHeight="1" x14ac:dyDescent="0.5">
      <c r="A2" s="183" t="s">
        <v>153</v>
      </c>
      <c r="B2" s="183"/>
      <c r="C2" s="183"/>
      <c r="D2" s="183"/>
      <c r="E2" s="183"/>
      <c r="F2" s="183"/>
      <c r="G2" s="183"/>
      <c r="H2" s="183"/>
    </row>
    <row r="3" spans="1:11" ht="29.85" customHeight="1" thickBot="1" x14ac:dyDescent="0.25">
      <c r="A3" s="179" t="s">
        <v>144</v>
      </c>
      <c r="B3" s="179"/>
      <c r="C3" s="179"/>
      <c r="D3" s="179"/>
      <c r="E3" s="179"/>
      <c r="F3" s="179"/>
      <c r="G3" s="179"/>
      <c r="H3" s="179"/>
    </row>
    <row r="4" spans="1:11" ht="36.75" customHeight="1" thickBot="1" x14ac:dyDescent="0.25">
      <c r="A4" s="184" t="s">
        <v>68</v>
      </c>
      <c r="B4" s="73" t="s">
        <v>0</v>
      </c>
      <c r="C4" s="74" t="s">
        <v>69</v>
      </c>
      <c r="D4" s="74" t="s">
        <v>70</v>
      </c>
      <c r="E4" s="74" t="s">
        <v>71</v>
      </c>
      <c r="F4" s="74" t="s">
        <v>1</v>
      </c>
      <c r="G4" s="74" t="s">
        <v>2</v>
      </c>
      <c r="H4" s="75" t="s">
        <v>3</v>
      </c>
    </row>
    <row r="5" spans="1:11" ht="21.95" customHeight="1" x14ac:dyDescent="0.2">
      <c r="A5" s="185"/>
      <c r="B5" s="76" t="s">
        <v>56</v>
      </c>
      <c r="C5" s="180"/>
      <c r="D5" s="178"/>
      <c r="E5" s="178"/>
      <c r="F5" s="178" t="s">
        <v>72</v>
      </c>
      <c r="G5" s="178"/>
      <c r="H5" s="77">
        <v>200</v>
      </c>
    </row>
    <row r="6" spans="1:11" ht="69.400000000000006" customHeight="1" x14ac:dyDescent="0.2">
      <c r="A6" s="78" t="s">
        <v>73</v>
      </c>
      <c r="B6" s="79" t="s">
        <v>179</v>
      </c>
      <c r="C6" s="80" t="s">
        <v>74</v>
      </c>
      <c r="D6" s="110" t="s">
        <v>145</v>
      </c>
      <c r="E6" s="110" t="s">
        <v>146</v>
      </c>
      <c r="F6" s="81">
        <v>50</v>
      </c>
      <c r="G6" s="81">
        <v>100</v>
      </c>
      <c r="H6" s="82">
        <v>200</v>
      </c>
      <c r="I6" s="70" t="str">
        <f>'Data Entry'!H6</f>
        <v/>
      </c>
      <c r="J6" s="70" t="str">
        <f>'Data Entry'!I6:I16</f>
        <v/>
      </c>
      <c r="K6" s="70" t="str">
        <f>'Data Entry'!J6:J16</f>
        <v/>
      </c>
    </row>
    <row r="7" spans="1:11" ht="21.95" customHeight="1" x14ac:dyDescent="0.2">
      <c r="A7" s="83" t="s">
        <v>75</v>
      </c>
      <c r="B7" s="76" t="s">
        <v>57</v>
      </c>
      <c r="C7" s="180"/>
      <c r="D7" s="181"/>
      <c r="E7" s="181"/>
      <c r="F7" s="178" t="s">
        <v>72</v>
      </c>
      <c r="G7" s="178"/>
      <c r="H7" s="77">
        <v>500</v>
      </c>
    </row>
    <row r="8" spans="1:11" ht="63.2" customHeight="1" x14ac:dyDescent="0.2">
      <c r="A8" s="78" t="s">
        <v>76</v>
      </c>
      <c r="B8" s="114" t="s">
        <v>139</v>
      </c>
      <c r="C8" s="81" t="s">
        <v>180</v>
      </c>
      <c r="D8" s="80" t="s">
        <v>181</v>
      </c>
      <c r="E8" s="80" t="s">
        <v>182</v>
      </c>
      <c r="F8" s="81">
        <v>50</v>
      </c>
      <c r="G8" s="81">
        <v>100</v>
      </c>
      <c r="H8" s="82">
        <v>200</v>
      </c>
      <c r="I8" s="70" t="str">
        <f>'Data Entry'!H18</f>
        <v/>
      </c>
      <c r="J8" s="70" t="str">
        <f>'Data Entry'!I18</f>
        <v/>
      </c>
      <c r="K8" s="70" t="str">
        <f>'Data Entry'!J18</f>
        <v/>
      </c>
    </row>
    <row r="9" spans="1:11" ht="55.7" customHeight="1" x14ac:dyDescent="0.2">
      <c r="A9" s="78" t="s">
        <v>77</v>
      </c>
      <c r="B9" s="84" t="s">
        <v>78</v>
      </c>
      <c r="C9" s="111" t="s">
        <v>123</v>
      </c>
      <c r="D9" s="110" t="s">
        <v>124</v>
      </c>
      <c r="E9" s="110" t="s">
        <v>125</v>
      </c>
      <c r="F9" s="81">
        <v>50</v>
      </c>
      <c r="G9" s="81">
        <v>100</v>
      </c>
      <c r="H9" s="82">
        <v>200</v>
      </c>
      <c r="I9" s="70" t="str">
        <f>'Data Entry'!H32</f>
        <v/>
      </c>
      <c r="J9" s="70" t="str">
        <f>'Data Entry'!I32</f>
        <v/>
      </c>
      <c r="K9" s="70" t="str">
        <f>'Data Entry'!J32</f>
        <v/>
      </c>
    </row>
    <row r="10" spans="1:11" ht="63.75" x14ac:dyDescent="0.2">
      <c r="A10" s="78" t="s">
        <v>79</v>
      </c>
      <c r="B10" s="85" t="s">
        <v>80</v>
      </c>
      <c r="C10" s="110" t="s">
        <v>183</v>
      </c>
      <c r="D10" s="110" t="s">
        <v>81</v>
      </c>
      <c r="E10" s="110" t="s">
        <v>126</v>
      </c>
      <c r="F10" s="81">
        <v>25</v>
      </c>
      <c r="G10" s="81">
        <v>50</v>
      </c>
      <c r="H10" s="82">
        <v>100</v>
      </c>
      <c r="I10" s="70" t="str">
        <f>'Data Entry'!H39</f>
        <v/>
      </c>
      <c r="J10" s="70" t="str">
        <f>'Data Entry'!I39</f>
        <v/>
      </c>
      <c r="K10" s="70" t="str">
        <f>'Data Entry'!J39</f>
        <v/>
      </c>
    </row>
    <row r="11" spans="1:11" ht="21.95" customHeight="1" x14ac:dyDescent="0.2">
      <c r="A11" s="83" t="s">
        <v>75</v>
      </c>
      <c r="B11" s="76" t="s">
        <v>59</v>
      </c>
      <c r="C11" s="180"/>
      <c r="D11" s="181"/>
      <c r="E11" s="181"/>
      <c r="F11" s="178" t="s">
        <v>72</v>
      </c>
      <c r="G11" s="178"/>
      <c r="H11" s="86">
        <v>900</v>
      </c>
    </row>
    <row r="12" spans="1:11" ht="63.75" x14ac:dyDescent="0.2">
      <c r="A12" s="78" t="s">
        <v>82</v>
      </c>
      <c r="B12" s="87" t="s">
        <v>83</v>
      </c>
      <c r="C12" s="111" t="s">
        <v>184</v>
      </c>
      <c r="D12" s="111" t="s">
        <v>127</v>
      </c>
      <c r="E12" s="111" t="s">
        <v>128</v>
      </c>
      <c r="F12" s="81">
        <v>100</v>
      </c>
      <c r="G12" s="81">
        <v>200</v>
      </c>
      <c r="H12" s="82">
        <v>300</v>
      </c>
      <c r="I12" s="70" t="str">
        <f>'Data Entry'!H49</f>
        <v/>
      </c>
      <c r="J12" s="70" t="str">
        <f>'Data Entry'!I49</f>
        <v/>
      </c>
      <c r="K12" s="70" t="str">
        <f>'Data Entry'!J49</f>
        <v/>
      </c>
    </row>
    <row r="13" spans="1:11" ht="57.75" customHeight="1" x14ac:dyDescent="0.2">
      <c r="A13" s="78" t="s">
        <v>84</v>
      </c>
      <c r="B13" s="88" t="s">
        <v>185</v>
      </c>
      <c r="C13" s="111" t="s">
        <v>85</v>
      </c>
      <c r="D13" s="111" t="s">
        <v>86</v>
      </c>
      <c r="E13" s="111" t="s">
        <v>87</v>
      </c>
      <c r="F13" s="81">
        <v>50</v>
      </c>
      <c r="G13" s="81">
        <v>100</v>
      </c>
      <c r="H13" s="82">
        <v>200</v>
      </c>
      <c r="I13" s="70" t="str">
        <f>'Data Entry'!H54</f>
        <v/>
      </c>
      <c r="J13" s="70" t="str">
        <f>'Data Entry'!I54</f>
        <v/>
      </c>
      <c r="K13" s="70" t="str">
        <f>'Data Entry'!J54</f>
        <v/>
      </c>
    </row>
    <row r="14" spans="1:11" ht="56.45" customHeight="1" x14ac:dyDescent="0.2">
      <c r="A14" s="78" t="s">
        <v>88</v>
      </c>
      <c r="B14" s="88" t="s">
        <v>186</v>
      </c>
      <c r="C14" s="111" t="s">
        <v>89</v>
      </c>
      <c r="D14" s="110" t="s">
        <v>90</v>
      </c>
      <c r="E14" s="110" t="s">
        <v>91</v>
      </c>
      <c r="F14" s="81">
        <v>50</v>
      </c>
      <c r="G14" s="81">
        <v>100</v>
      </c>
      <c r="H14" s="82">
        <v>200</v>
      </c>
      <c r="I14" s="70" t="str">
        <f>'Data Entry'!H62</f>
        <v/>
      </c>
      <c r="J14" s="70" t="str">
        <f>'Data Entry'!I62</f>
        <v/>
      </c>
      <c r="K14" s="70" t="str">
        <f>'Data Entry'!J62</f>
        <v/>
      </c>
    </row>
    <row r="15" spans="1:11" ht="46.9" customHeight="1" x14ac:dyDescent="0.2">
      <c r="A15" s="78" t="s">
        <v>92</v>
      </c>
      <c r="B15" s="87" t="s">
        <v>187</v>
      </c>
      <c r="C15" s="111" t="s">
        <v>154</v>
      </c>
      <c r="D15" s="111" t="s">
        <v>155</v>
      </c>
      <c r="E15" s="111" t="s">
        <v>93</v>
      </c>
      <c r="F15" s="81">
        <v>25</v>
      </c>
      <c r="G15" s="81">
        <v>50</v>
      </c>
      <c r="H15" s="82">
        <v>100</v>
      </c>
      <c r="I15" s="70" t="str">
        <f>'Data Entry'!H69</f>
        <v/>
      </c>
      <c r="J15" s="70" t="str">
        <f>'Data Entry'!I69</f>
        <v/>
      </c>
      <c r="K15" s="70" t="str">
        <f>'Data Entry'!J69</f>
        <v/>
      </c>
    </row>
    <row r="16" spans="1:11" ht="48.95" customHeight="1" x14ac:dyDescent="0.2">
      <c r="A16" s="78" t="s">
        <v>94</v>
      </c>
      <c r="B16" s="115" t="s">
        <v>188</v>
      </c>
      <c r="C16" s="110" t="s">
        <v>95</v>
      </c>
      <c r="D16" s="110" t="s">
        <v>96</v>
      </c>
      <c r="E16" s="110" t="s">
        <v>97</v>
      </c>
      <c r="F16" s="81">
        <v>25</v>
      </c>
      <c r="G16" s="81">
        <v>50</v>
      </c>
      <c r="H16" s="82">
        <v>100</v>
      </c>
      <c r="I16" s="70" t="str">
        <f>'Data Entry'!H77</f>
        <v/>
      </c>
      <c r="J16" s="70" t="str">
        <f>'Data Entry'!I77</f>
        <v/>
      </c>
      <c r="K16" s="70" t="str">
        <f>'Data Entry'!J77</f>
        <v/>
      </c>
    </row>
    <row r="17" spans="1:11" ht="21.75" customHeight="1" x14ac:dyDescent="0.2">
      <c r="A17" s="83" t="s">
        <v>75</v>
      </c>
      <c r="B17" s="76" t="s">
        <v>98</v>
      </c>
      <c r="C17" s="180"/>
      <c r="D17" s="181"/>
      <c r="E17" s="181"/>
      <c r="F17" s="178" t="s">
        <v>72</v>
      </c>
      <c r="G17" s="178"/>
      <c r="H17" s="77">
        <v>400</v>
      </c>
    </row>
    <row r="18" spans="1:11" ht="59.85" customHeight="1" x14ac:dyDescent="0.2">
      <c r="A18" s="78" t="s">
        <v>99</v>
      </c>
      <c r="B18" s="87" t="s">
        <v>100</v>
      </c>
      <c r="C18" s="111" t="s">
        <v>140</v>
      </c>
      <c r="D18" s="111" t="s">
        <v>129</v>
      </c>
      <c r="E18" s="110" t="s">
        <v>130</v>
      </c>
      <c r="F18" s="81">
        <v>50</v>
      </c>
      <c r="G18" s="81">
        <v>100</v>
      </c>
      <c r="H18" s="82">
        <v>200</v>
      </c>
      <c r="I18" s="70" t="str">
        <f>'Data Entry'!H92</f>
        <v/>
      </c>
      <c r="J18" s="70" t="str">
        <f>'Data Entry'!I92</f>
        <v/>
      </c>
      <c r="K18" s="70" t="str">
        <f>'Data Entry'!J92</f>
        <v/>
      </c>
    </row>
    <row r="19" spans="1:11" ht="82.15" customHeight="1" thickBot="1" x14ac:dyDescent="0.25">
      <c r="A19" s="89" t="s">
        <v>101</v>
      </c>
      <c r="B19" s="116" t="s">
        <v>189</v>
      </c>
      <c r="C19" s="112" t="s">
        <v>131</v>
      </c>
      <c r="D19" s="113" t="s">
        <v>102</v>
      </c>
      <c r="E19" s="113" t="s">
        <v>103</v>
      </c>
      <c r="F19" s="90">
        <v>50</v>
      </c>
      <c r="G19" s="90">
        <v>100</v>
      </c>
      <c r="H19" s="91">
        <v>200</v>
      </c>
      <c r="I19" s="70" t="str">
        <f>'Data Entry'!H100</f>
        <v/>
      </c>
      <c r="J19" s="70" t="str">
        <f>'Data Entry'!I100</f>
        <v/>
      </c>
      <c r="K19" s="70" t="str">
        <f>'Data Entry'!J100</f>
        <v/>
      </c>
    </row>
    <row r="20" spans="1:11" ht="23.1" customHeight="1" x14ac:dyDescent="0.2">
      <c r="E20" s="92"/>
      <c r="F20" s="93"/>
      <c r="G20" s="93"/>
      <c r="H20" s="93"/>
    </row>
    <row r="21" spans="1:11" ht="19.149999999999999" customHeight="1" thickBot="1" x14ac:dyDescent="0.25">
      <c r="A21" s="94" t="str">
        <f>IF('Data Entry'!D112=1,"ý","o")</f>
        <v>o</v>
      </c>
      <c r="B21" s="95" t="s">
        <v>105</v>
      </c>
      <c r="C21" s="96"/>
      <c r="E21" s="97" t="s">
        <v>106</v>
      </c>
      <c r="H21" s="98">
        <f>'Data Entry'!J112</f>
        <v>0</v>
      </c>
    </row>
    <row r="22" spans="1:11" ht="19.149999999999999" customHeight="1" x14ac:dyDescent="0.2">
      <c r="A22" s="94" t="str">
        <f>IF('Data Entry'!D112=11,"ý","o")</f>
        <v>o</v>
      </c>
      <c r="B22" s="95" t="s">
        <v>107</v>
      </c>
      <c r="C22" s="96"/>
      <c r="E22" s="97"/>
    </row>
    <row r="23" spans="1:11" ht="19.149999999999999" customHeight="1" thickBot="1" x14ac:dyDescent="0.25">
      <c r="A23" s="94" t="str">
        <f>IF('Data Entry'!D112=111,"ý","o")</f>
        <v>o</v>
      </c>
      <c r="B23" s="95" t="s">
        <v>141</v>
      </c>
      <c r="C23" s="96"/>
      <c r="D23" s="96"/>
      <c r="E23" s="97" t="s">
        <v>108</v>
      </c>
      <c r="H23" s="99">
        <f>'Data Entry'!J114</f>
        <v>0</v>
      </c>
    </row>
    <row r="24" spans="1:11" ht="19.149999999999999" customHeight="1" x14ac:dyDescent="0.2">
      <c r="A24" s="100"/>
      <c r="E24" s="97"/>
      <c r="F24" s="97"/>
      <c r="G24" s="97"/>
      <c r="H24" s="97"/>
    </row>
    <row r="25" spans="1:11" ht="19.149999999999999" customHeight="1" x14ac:dyDescent="0.2">
      <c r="A25" s="101" t="s">
        <v>104</v>
      </c>
      <c r="B25" s="102" t="s">
        <v>109</v>
      </c>
    </row>
    <row r="26" spans="1:11" ht="14.25" customHeight="1" x14ac:dyDescent="0.2">
      <c r="A26" s="100"/>
    </row>
    <row r="27" spans="1:11" ht="12.75" customHeight="1" x14ac:dyDescent="0.2">
      <c r="A27" s="101" t="s">
        <v>104</v>
      </c>
      <c r="B27" s="103" t="s">
        <v>110</v>
      </c>
      <c r="C27" s="70"/>
    </row>
    <row r="28" spans="1:11" ht="29.85" customHeight="1" x14ac:dyDescent="0.2">
      <c r="C28" s="70"/>
    </row>
    <row r="29" spans="1:11" x14ac:dyDescent="0.2">
      <c r="B29" s="104" t="s">
        <v>111</v>
      </c>
      <c r="C29" s="70"/>
      <c r="D29" s="104" t="s">
        <v>112</v>
      </c>
    </row>
    <row r="30" spans="1:11" ht="21.4" customHeight="1" x14ac:dyDescent="0.2">
      <c r="B30" s="104"/>
      <c r="C30" s="70"/>
    </row>
    <row r="31" spans="1:11" x14ac:dyDescent="0.2">
      <c r="B31" s="104" t="s">
        <v>113</v>
      </c>
      <c r="C31" s="70"/>
      <c r="D31" s="104" t="s">
        <v>112</v>
      </c>
    </row>
    <row r="32" spans="1:11" ht="21.4" customHeight="1" x14ac:dyDescent="0.2">
      <c r="C32" s="70"/>
    </row>
    <row r="33" spans="1:4" x14ac:dyDescent="0.2">
      <c r="B33" s="104" t="s">
        <v>114</v>
      </c>
      <c r="C33" s="70"/>
      <c r="D33" s="104" t="s">
        <v>112</v>
      </c>
    </row>
    <row r="34" spans="1:4" ht="21.4" customHeight="1" x14ac:dyDescent="0.2">
      <c r="A34" s="72"/>
      <c r="C34" s="70"/>
    </row>
    <row r="35" spans="1:4" x14ac:dyDescent="0.2">
      <c r="A35" s="72"/>
      <c r="B35" s="105" t="s">
        <v>121</v>
      </c>
      <c r="C35" s="70"/>
    </row>
    <row r="36" spans="1:4" ht="18.399999999999999" customHeight="1" x14ac:dyDescent="0.2">
      <c r="A36" s="72"/>
      <c r="B36" s="105"/>
      <c r="C36" s="70"/>
    </row>
    <row r="37" spans="1:4" x14ac:dyDescent="0.2">
      <c r="B37" s="106"/>
    </row>
    <row r="38" spans="1:4" x14ac:dyDescent="0.2">
      <c r="B38" s="106"/>
    </row>
  </sheetData>
  <sheetProtection algorithmName="SHA-512" hashValue="HbEz6S6d6PbY5avVu2+PQoLsaxApjS8Z2+67MwLuHM8FWc5dAwp2DADyYL6SIbzolIzIMdHe787vq/R5j2Tubg==" saltValue="HmCiXVf3INLAFNSmqoTrkg==" spinCount="100000" sheet="1" selectLockedCells="1" selectUnlockedCells="1"/>
  <mergeCells count="12">
    <mergeCell ref="A1:H1"/>
    <mergeCell ref="A2:H2"/>
    <mergeCell ref="A4:A5"/>
    <mergeCell ref="C5:E5"/>
    <mergeCell ref="F5:G5"/>
    <mergeCell ref="F7:G7"/>
    <mergeCell ref="A3:H3"/>
    <mergeCell ref="C11:E11"/>
    <mergeCell ref="F11:G11"/>
    <mergeCell ref="C17:E17"/>
    <mergeCell ref="F17:G17"/>
    <mergeCell ref="C7:E7"/>
  </mergeCells>
  <conditionalFormatting sqref="F9">
    <cfRule type="expression" dxfId="32" priority="57" stopIfTrue="1">
      <formula>$I9&lt;&gt;""</formula>
    </cfRule>
  </conditionalFormatting>
  <conditionalFormatting sqref="G9">
    <cfRule type="expression" dxfId="31" priority="56" stopIfTrue="1">
      <formula>$J9&lt;&gt;""</formula>
    </cfRule>
  </conditionalFormatting>
  <conditionalFormatting sqref="H9">
    <cfRule type="expression" dxfId="30" priority="55" stopIfTrue="1">
      <formula>$K9&lt;&gt;""</formula>
    </cfRule>
  </conditionalFormatting>
  <conditionalFormatting sqref="F8">
    <cfRule type="expression" dxfId="29" priority="30" stopIfTrue="1">
      <formula>$I8&lt;&gt;""</formula>
    </cfRule>
  </conditionalFormatting>
  <conditionalFormatting sqref="G8">
    <cfRule type="expression" dxfId="28" priority="29" stopIfTrue="1">
      <formula>$J8&lt;&gt;""</formula>
    </cfRule>
  </conditionalFormatting>
  <conditionalFormatting sqref="H8">
    <cfRule type="expression" dxfId="27" priority="28" stopIfTrue="1">
      <formula>$K8&lt;&gt;""</formula>
    </cfRule>
  </conditionalFormatting>
  <conditionalFormatting sqref="F6">
    <cfRule type="expression" dxfId="26" priority="27" stopIfTrue="1">
      <formula>$I6&lt;&gt;""</formula>
    </cfRule>
  </conditionalFormatting>
  <conditionalFormatting sqref="G6">
    <cfRule type="expression" dxfId="25" priority="26" stopIfTrue="1">
      <formula>$J6&lt;&gt;""</formula>
    </cfRule>
  </conditionalFormatting>
  <conditionalFormatting sqref="H6">
    <cfRule type="expression" dxfId="24" priority="25" stopIfTrue="1">
      <formula>$K6&lt;&gt;""</formula>
    </cfRule>
  </conditionalFormatting>
  <conditionalFormatting sqref="F10">
    <cfRule type="expression" dxfId="23" priority="24" stopIfTrue="1">
      <formula>$I10&lt;&gt;""</formula>
    </cfRule>
  </conditionalFormatting>
  <conditionalFormatting sqref="G10">
    <cfRule type="expression" dxfId="22" priority="23" stopIfTrue="1">
      <formula>$J10&lt;&gt;""</formula>
    </cfRule>
  </conditionalFormatting>
  <conditionalFormatting sqref="H10">
    <cfRule type="expression" dxfId="21" priority="22" stopIfTrue="1">
      <formula>$K10&lt;&gt;""</formula>
    </cfRule>
  </conditionalFormatting>
  <conditionalFormatting sqref="F12">
    <cfRule type="expression" dxfId="20" priority="21" stopIfTrue="1">
      <formula>$I12&lt;&gt;""</formula>
    </cfRule>
  </conditionalFormatting>
  <conditionalFormatting sqref="G12">
    <cfRule type="expression" dxfId="19" priority="20" stopIfTrue="1">
      <formula>$J12&lt;&gt;""</formula>
    </cfRule>
  </conditionalFormatting>
  <conditionalFormatting sqref="H12">
    <cfRule type="expression" dxfId="18" priority="19" stopIfTrue="1">
      <formula>$K12&lt;&gt;""</formula>
    </cfRule>
  </conditionalFormatting>
  <conditionalFormatting sqref="F13">
    <cfRule type="expression" dxfId="17" priority="18" stopIfTrue="1">
      <formula>$I13&lt;&gt;""</formula>
    </cfRule>
  </conditionalFormatting>
  <conditionalFormatting sqref="G13">
    <cfRule type="expression" dxfId="16" priority="17" stopIfTrue="1">
      <formula>$J13&lt;&gt;""</formula>
    </cfRule>
  </conditionalFormatting>
  <conditionalFormatting sqref="H13">
    <cfRule type="expression" dxfId="15" priority="16" stopIfTrue="1">
      <formula>$K13&lt;&gt;""</formula>
    </cfRule>
  </conditionalFormatting>
  <conditionalFormatting sqref="F14">
    <cfRule type="expression" dxfId="14" priority="15" stopIfTrue="1">
      <formula>$I14&lt;&gt;""</formula>
    </cfRule>
  </conditionalFormatting>
  <conditionalFormatting sqref="G14">
    <cfRule type="expression" dxfId="13" priority="14" stopIfTrue="1">
      <formula>$J14&lt;&gt;""</formula>
    </cfRule>
  </conditionalFormatting>
  <conditionalFormatting sqref="H14">
    <cfRule type="expression" dxfId="12" priority="13" stopIfTrue="1">
      <formula>$K14&lt;&gt;""</formula>
    </cfRule>
  </conditionalFormatting>
  <conditionalFormatting sqref="F15">
    <cfRule type="expression" dxfId="11" priority="12" stopIfTrue="1">
      <formula>$I15&lt;&gt;""</formula>
    </cfRule>
  </conditionalFormatting>
  <conditionalFormatting sqref="G15">
    <cfRule type="expression" dxfId="10" priority="11" stopIfTrue="1">
      <formula>$J15&lt;&gt;""</formula>
    </cfRule>
  </conditionalFormatting>
  <conditionalFormatting sqref="H15">
    <cfRule type="expression" dxfId="9" priority="10" stopIfTrue="1">
      <formula>$K15&lt;&gt;""</formula>
    </cfRule>
  </conditionalFormatting>
  <conditionalFormatting sqref="F16">
    <cfRule type="expression" dxfId="8" priority="9" stopIfTrue="1">
      <formula>$I16&lt;&gt;""</formula>
    </cfRule>
  </conditionalFormatting>
  <conditionalFormatting sqref="G16">
    <cfRule type="expression" dxfId="7" priority="8" stopIfTrue="1">
      <formula>$J16&lt;&gt;""</formula>
    </cfRule>
  </conditionalFormatting>
  <conditionalFormatting sqref="H16">
    <cfRule type="expression" dxfId="6" priority="7" stopIfTrue="1">
      <formula>$K16&lt;&gt;""</formula>
    </cfRule>
  </conditionalFormatting>
  <conditionalFormatting sqref="F18">
    <cfRule type="expression" dxfId="5" priority="6" stopIfTrue="1">
      <formula>$I18&lt;&gt;""</formula>
    </cfRule>
  </conditionalFormatting>
  <conditionalFormatting sqref="G18">
    <cfRule type="expression" dxfId="4" priority="5" stopIfTrue="1">
      <formula>$J18&lt;&gt;""</formula>
    </cfRule>
  </conditionalFormatting>
  <conditionalFormatting sqref="H18">
    <cfRule type="expression" dxfId="3" priority="4" stopIfTrue="1">
      <formula>$K18&lt;&gt;""</formula>
    </cfRule>
  </conditionalFormatting>
  <conditionalFormatting sqref="F19">
    <cfRule type="expression" dxfId="2" priority="3" stopIfTrue="1">
      <formula>$I19&lt;&gt;""</formula>
    </cfRule>
  </conditionalFormatting>
  <conditionalFormatting sqref="G19">
    <cfRule type="expression" dxfId="1" priority="2" stopIfTrue="1">
      <formula>$J19&lt;&gt;""</formula>
    </cfRule>
  </conditionalFormatting>
  <conditionalFormatting sqref="H19">
    <cfRule type="expression" dxfId="0" priority="1" stopIfTrue="1">
      <formula>$K19&lt;&gt;""</formula>
    </cfRule>
  </conditionalFormatting>
  <printOptions horizontalCentered="1"/>
  <pageMargins left="0.5" right="0.5" top="0.5" bottom="0.5" header="0.5" footer="0.25"/>
  <pageSetup scale="64" orientation="portrait" horizontalDpi="4294967293" verticalDpi="4294967293" r:id="rId1"/>
  <headerFooter alignWithMargins="0">
    <oddFooter>&amp;LRevised: 04/26/21&amp;C&amp;G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Setup &amp; Instructions</vt:lpstr>
      <vt:lpstr>Data Entry</vt:lpstr>
      <vt:lpstr>Scorecard</vt:lpstr>
      <vt:lpstr>adds</vt:lpstr>
      <vt:lpstr>beascout_flag</vt:lpstr>
      <vt:lpstr>bronze_met</vt:lpstr>
      <vt:lpstr>building_gold_score</vt:lpstr>
      <vt:lpstr>building_silver_score</vt:lpstr>
      <vt:lpstr>DistrictName</vt:lpstr>
      <vt:lpstr>gain</vt:lpstr>
      <vt:lpstr>loses</vt:lpstr>
      <vt:lpstr>mem_gold_score</vt:lpstr>
      <vt:lpstr>num_scouts</vt:lpstr>
      <vt:lpstr>'Data Entry'!Print_Titles</vt:lpstr>
      <vt:lpstr>recruitment_event</vt:lpstr>
    </vt:vector>
  </TitlesOfParts>
  <Company>Volunteer Developed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 2021 JTE Spreadsheet v20210426</dc:title>
  <dc:creator>Frederick Hillenbrand</dc:creator>
  <cp:lastModifiedBy>Anna Wilson</cp:lastModifiedBy>
  <cp:lastPrinted>2018-10-21T22:56:23Z</cp:lastPrinted>
  <dcterms:created xsi:type="dcterms:W3CDTF">2014-08-26T17:24:57Z</dcterms:created>
  <dcterms:modified xsi:type="dcterms:W3CDTF">2021-10-27T19:19:58Z</dcterms:modified>
  <cp:contentStatus>v20210426</cp:contentStatus>
</cp:coreProperties>
</file>